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showInkAnnotation="0"/>
  <mc:AlternateContent xmlns:mc="http://schemas.openxmlformats.org/markup-compatibility/2006">
    <mc:Choice Requires="x15">
      <x15ac:absPath xmlns:x15ac="http://schemas.microsoft.com/office/spreadsheetml/2010/11/ac" url="https://ofgemcloud.sharepoint.com/sites/PriceCapPolicy/Shared Documents/CfD/"/>
    </mc:Choice>
  </mc:AlternateContent>
  <xr:revisionPtr revIDLastSave="0" documentId="8_{181BBA50-8B5E-477A-B53E-287A0C77BEC7}" xr6:coauthVersionLast="47" xr6:coauthVersionMax="47" xr10:uidLastSave="{00000000-0000-0000-0000-000000000000}"/>
  <bookViews>
    <workbookView xWindow="-110" yWindow="-110" windowWidth="19420" windowHeight="10420" tabRatio="769" firstSheet="3" activeTab="9" xr2:uid="{00000000-000D-0000-FFFF-FFFF00000000}"/>
  </bookViews>
  <sheets>
    <sheet name="Front sheet" sheetId="11" r:id="rId1"/>
    <sheet name="Notes" sheetId="10" r:id="rId2"/>
    <sheet name="1. Outputs=&gt;" sheetId="36" r:id="rId3"/>
    <sheet name="1a Policy Cost Allowance" sheetId="42" r:id="rId4"/>
    <sheet name="2. Calculate=&gt;" sheetId="43" r:id="rId5"/>
    <sheet name="2a Aggregate costs" sheetId="22" r:id="rId6"/>
    <sheet name="3. Inputs=&gt;" sheetId="35" r:id="rId7"/>
    <sheet name="3a Demand" sheetId="44" r:id="rId8"/>
    <sheet name="3b RO" sheetId="20" r:id="rId9"/>
    <sheet name="3c CfD" sheetId="9" r:id="rId10"/>
    <sheet name="3d FIT" sheetId="14" r:id="rId11"/>
    <sheet name="3e ECO" sheetId="18" r:id="rId12"/>
    <sheet name="3f WHD" sheetId="17" r:id="rId13"/>
    <sheet name="3g AAHEDC" sheetId="21" r:id="rId14"/>
    <sheet name="3i New FIT methodology" sheetId="45" r:id="rId15"/>
    <sheet name="3h Losses" sheetId="34" r:id="rId16"/>
    <sheet name="3j GGL" sheetId="4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8" i="9" l="1"/>
  <c r="Y39" i="9"/>
  <c r="Z38" i="9"/>
  <c r="AA38" i="9"/>
  <c r="AB38" i="9"/>
  <c r="Z39" i="9"/>
  <c r="AA39" i="9"/>
  <c r="AB39" i="9"/>
  <c r="Y36" i="9"/>
  <c r="Y37" i="9"/>
  <c r="H63" i="45"/>
  <c r="H62" i="45"/>
  <c r="X15" i="22" l="1"/>
  <c r="X76" i="22" s="1"/>
  <c r="W15" i="42" s="1"/>
  <c r="X21" i="22"/>
  <c r="X89" i="22" s="1"/>
  <c r="X83" i="22"/>
  <c r="X75" i="22"/>
  <c r="W14" i="42" s="1"/>
  <c r="X79" i="22"/>
  <c r="X78" i="22"/>
  <c r="X82" i="22"/>
  <c r="X81" i="22"/>
  <c r="X85" i="22"/>
  <c r="X77" i="22"/>
  <c r="X88" i="22"/>
  <c r="X80" i="22"/>
  <c r="X87" i="22"/>
  <c r="X86" i="22"/>
  <c r="X84" i="22"/>
  <c r="H28" i="22"/>
  <c r="G65" i="42" s="1"/>
  <c r="I28" i="22"/>
  <c r="J28" i="22"/>
  <c r="K28" i="22"/>
  <c r="L28" i="22"/>
  <c r="K65" i="42" s="1"/>
  <c r="M28" i="22"/>
  <c r="N28" i="22"/>
  <c r="M42" i="42" s="1"/>
  <c r="O28" i="22"/>
  <c r="N65" i="42" s="1"/>
  <c r="Q28" i="22"/>
  <c r="P42" i="42" s="1"/>
  <c r="R28" i="22"/>
  <c r="S28" i="22"/>
  <c r="T28" i="22"/>
  <c r="U28" i="22"/>
  <c r="V28" i="22"/>
  <c r="W28" i="22"/>
  <c r="V65" i="42" s="1"/>
  <c r="Y28" i="22"/>
  <c r="X65" i="42" s="1"/>
  <c r="Z28" i="22"/>
  <c r="AA28" i="22"/>
  <c r="H65" i="42"/>
  <c r="I65" i="42"/>
  <c r="J65" i="42"/>
  <c r="L65" i="42"/>
  <c r="P65" i="42"/>
  <c r="Q65" i="42"/>
  <c r="R65" i="42"/>
  <c r="S65" i="42"/>
  <c r="T65" i="42"/>
  <c r="U65" i="42"/>
  <c r="Y65" i="42"/>
  <c r="Z65" i="42"/>
  <c r="G42" i="42"/>
  <c r="H42" i="42"/>
  <c r="I42" i="42"/>
  <c r="J42" i="42"/>
  <c r="L42" i="42"/>
  <c r="Q42" i="42"/>
  <c r="S42" i="42"/>
  <c r="X42" i="42"/>
  <c r="Y42" i="42"/>
  <c r="Z42" i="42"/>
  <c r="X15" i="47"/>
  <c r="X28" i="22" s="1"/>
  <c r="W65" i="42" s="1"/>
  <c r="Y15" i="47"/>
  <c r="X102" i="22" l="1"/>
  <c r="X96" i="22"/>
  <c r="X97" i="22"/>
  <c r="X92" i="22"/>
  <c r="X95" i="22"/>
  <c r="X100" i="22"/>
  <c r="X90" i="22"/>
  <c r="X98" i="22"/>
  <c r="X101" i="22"/>
  <c r="X99" i="22"/>
  <c r="X93" i="22"/>
  <c r="X91" i="22"/>
  <c r="X94" i="22"/>
  <c r="M65" i="42"/>
  <c r="K42" i="42"/>
  <c r="N42" i="42"/>
  <c r="Z15" i="47"/>
  <c r="AA15" i="47"/>
  <c r="I18" i="20"/>
  <c r="I17" i="20"/>
  <c r="H16" i="21"/>
  <c r="H17" i="21" s="1"/>
  <c r="H18" i="17"/>
  <c r="Q18" i="17" l="1"/>
  <c r="I18" i="17"/>
  <c r="G51" i="42"/>
  <c r="D24" i="45" l="1"/>
  <c r="D25" i="45" s="1"/>
  <c r="D26" i="45" s="1"/>
  <c r="D27" i="45" s="1"/>
  <c r="D28" i="45" s="1"/>
  <c r="D29" i="45" s="1"/>
  <c r="D23" i="45"/>
  <c r="H88" i="42" l="1"/>
  <c r="Q149" i="45"/>
  <c r="R149" i="45"/>
  <c r="S149" i="45"/>
  <c r="T149" i="45"/>
  <c r="E23" i="45"/>
  <c r="H44" i="45" s="1"/>
  <c r="E24" i="45"/>
  <c r="H48" i="45" s="1"/>
  <c r="E25" i="45"/>
  <c r="H52" i="45" s="1"/>
  <c r="E26" i="45"/>
  <c r="H54" i="45" s="1"/>
  <c r="E27" i="45"/>
  <c r="H60" i="45" s="1"/>
  <c r="E28" i="45"/>
  <c r="H64" i="45" s="1"/>
  <c r="E29" i="45"/>
  <c r="H68" i="45" s="1"/>
  <c r="E22" i="45"/>
  <c r="H39" i="45" s="1"/>
  <c r="H41" i="45" l="1"/>
  <c r="H38" i="45"/>
  <c r="H40" i="45"/>
  <c r="D149" i="45" s="1"/>
  <c r="H61" i="45"/>
  <c r="H57" i="45"/>
  <c r="H49" i="45"/>
  <c r="H45" i="45"/>
  <c r="H56" i="45"/>
  <c r="H65" i="45"/>
  <c r="H55" i="45"/>
  <c r="H53" i="45"/>
  <c r="M149" i="45" s="1"/>
  <c r="H67" i="45"/>
  <c r="H59" i="45"/>
  <c r="H51" i="45"/>
  <c r="H47" i="45"/>
  <c r="H43" i="45"/>
  <c r="H66" i="45"/>
  <c r="H58" i="45"/>
  <c r="P149" i="45" s="1"/>
  <c r="H50" i="45"/>
  <c r="H46" i="45"/>
  <c r="H42" i="45"/>
  <c r="H69" i="45"/>
  <c r="G149" i="45" l="1"/>
  <c r="N149" i="45"/>
  <c r="K149" i="45"/>
  <c r="L149" i="45"/>
  <c r="O149" i="45"/>
  <c r="E149" i="45"/>
  <c r="F149" i="45"/>
  <c r="J149" i="45"/>
  <c r="H149" i="45"/>
  <c r="D99" i="45" l="1"/>
  <c r="D115" i="45" s="1"/>
  <c r="P98" i="45"/>
  <c r="P114" i="45" s="1"/>
  <c r="Q98" i="45"/>
  <c r="Q114" i="45" s="1"/>
  <c r="R98" i="45"/>
  <c r="R114" i="45" s="1"/>
  <c r="S98" i="45"/>
  <c r="S114" i="45" s="1"/>
  <c r="T98" i="45"/>
  <c r="T114" i="45" s="1"/>
  <c r="P99" i="45"/>
  <c r="P115" i="45" s="1"/>
  <c r="Q99" i="45"/>
  <c r="Q115" i="45" s="1"/>
  <c r="R99" i="45"/>
  <c r="R115" i="45" s="1"/>
  <c r="S99" i="45"/>
  <c r="S115" i="45" s="1"/>
  <c r="S131" i="45" s="1"/>
  <c r="T99" i="45"/>
  <c r="T115" i="45" s="1"/>
  <c r="P100" i="45"/>
  <c r="P116" i="45" s="1"/>
  <c r="Q100" i="45"/>
  <c r="Q116" i="45" s="1"/>
  <c r="R100" i="45"/>
  <c r="R116" i="45" s="1"/>
  <c r="R132" i="45" s="1"/>
  <c r="S100" i="45"/>
  <c r="S116" i="45" s="1"/>
  <c r="T100" i="45"/>
  <c r="T116" i="45" s="1"/>
  <c r="P101" i="45"/>
  <c r="P117" i="45" s="1"/>
  <c r="Q101" i="45"/>
  <c r="Q117" i="45" s="1"/>
  <c r="R101" i="45"/>
  <c r="R117" i="45" s="1"/>
  <c r="S101" i="45"/>
  <c r="S117" i="45" s="1"/>
  <c r="T101" i="45"/>
  <c r="T117" i="45" s="1"/>
  <c r="P102" i="45"/>
  <c r="P118" i="45" s="1"/>
  <c r="Q102" i="45"/>
  <c r="Q118" i="45" s="1"/>
  <c r="R102" i="45"/>
  <c r="R118" i="45" s="1"/>
  <c r="S102" i="45"/>
  <c r="S118" i="45" s="1"/>
  <c r="T102" i="45"/>
  <c r="T118" i="45" s="1"/>
  <c r="P103" i="45"/>
  <c r="Q103" i="45"/>
  <c r="R103" i="45"/>
  <c r="R119" i="45" s="1"/>
  <c r="S103" i="45"/>
  <c r="S119" i="45" s="1"/>
  <c r="S135" i="45" s="1"/>
  <c r="T103" i="45"/>
  <c r="T119" i="45" s="1"/>
  <c r="P104" i="45"/>
  <c r="P120" i="45" s="1"/>
  <c r="Q104" i="45"/>
  <c r="R104" i="45"/>
  <c r="R120" i="45" s="1"/>
  <c r="R136" i="45" s="1"/>
  <c r="S104" i="45"/>
  <c r="S120" i="45" s="1"/>
  <c r="T104" i="45"/>
  <c r="T120" i="45" s="1"/>
  <c r="P105" i="45"/>
  <c r="P121" i="45" s="1"/>
  <c r="Q105" i="45"/>
  <c r="Q121" i="45" s="1"/>
  <c r="R105" i="45"/>
  <c r="R121" i="45" s="1"/>
  <c r="S105" i="45"/>
  <c r="S121" i="45" s="1"/>
  <c r="S137" i="45" s="1"/>
  <c r="T105" i="45"/>
  <c r="T121" i="45" s="1"/>
  <c r="O98" i="45"/>
  <c r="O114" i="45" s="1"/>
  <c r="K98" i="45"/>
  <c r="K114" i="45" s="1"/>
  <c r="L98" i="45"/>
  <c r="L114" i="45" s="1"/>
  <c r="M98" i="45"/>
  <c r="M114" i="45" s="1"/>
  <c r="N98" i="45"/>
  <c r="N114" i="45" s="1"/>
  <c r="K99" i="45"/>
  <c r="K115" i="45" s="1"/>
  <c r="L99" i="45"/>
  <c r="L115" i="45" s="1"/>
  <c r="M99" i="45"/>
  <c r="M115" i="45" s="1"/>
  <c r="N99" i="45"/>
  <c r="N115" i="45" s="1"/>
  <c r="O99" i="45"/>
  <c r="O115" i="45" s="1"/>
  <c r="K100" i="45"/>
  <c r="L100" i="45"/>
  <c r="L116" i="45" s="1"/>
  <c r="M100" i="45"/>
  <c r="M116" i="45" s="1"/>
  <c r="N100" i="45"/>
  <c r="N116" i="45" s="1"/>
  <c r="O100" i="45"/>
  <c r="O116" i="45" s="1"/>
  <c r="K101" i="45"/>
  <c r="L101" i="45"/>
  <c r="M101" i="45"/>
  <c r="N101" i="45"/>
  <c r="N117" i="45" s="1"/>
  <c r="O101" i="45"/>
  <c r="O117" i="45" s="1"/>
  <c r="K102" i="45"/>
  <c r="K118" i="45" s="1"/>
  <c r="L102" i="45"/>
  <c r="L118" i="45" s="1"/>
  <c r="M102" i="45"/>
  <c r="N102" i="45"/>
  <c r="O102" i="45"/>
  <c r="K103" i="45"/>
  <c r="K119" i="45" s="1"/>
  <c r="L103" i="45"/>
  <c r="L119" i="45" s="1"/>
  <c r="M103" i="45"/>
  <c r="M119" i="45" s="1"/>
  <c r="N103" i="45"/>
  <c r="N119" i="45" s="1"/>
  <c r="O103" i="45"/>
  <c r="K104" i="45"/>
  <c r="K120" i="45" s="1"/>
  <c r="L104" i="45"/>
  <c r="L120" i="45" s="1"/>
  <c r="M104" i="45"/>
  <c r="M120" i="45" s="1"/>
  <c r="N104" i="45"/>
  <c r="N120" i="45" s="1"/>
  <c r="O104" i="45"/>
  <c r="O120" i="45" s="1"/>
  <c r="K105" i="45"/>
  <c r="K121" i="45" s="1"/>
  <c r="L105" i="45"/>
  <c r="L121" i="45" s="1"/>
  <c r="M105" i="45"/>
  <c r="M121" i="45" s="1"/>
  <c r="N105" i="45"/>
  <c r="N121" i="45" s="1"/>
  <c r="O105" i="45"/>
  <c r="O121" i="45" s="1"/>
  <c r="J105" i="45"/>
  <c r="J121" i="45" s="1"/>
  <c r="J104" i="45"/>
  <c r="J120" i="45" s="1"/>
  <c r="J103" i="45"/>
  <c r="J119" i="45" s="1"/>
  <c r="J102" i="45"/>
  <c r="J118" i="45" s="1"/>
  <c r="J101" i="45"/>
  <c r="J117" i="45" s="1"/>
  <c r="J100" i="45"/>
  <c r="J99" i="45"/>
  <c r="J115" i="45" s="1"/>
  <c r="J98" i="45"/>
  <c r="J114" i="45" s="1"/>
  <c r="G98" i="45"/>
  <c r="G114" i="45" s="1"/>
  <c r="H98" i="45"/>
  <c r="H114" i="45" s="1"/>
  <c r="G99" i="45"/>
  <c r="H99" i="45"/>
  <c r="H115" i="45" s="1"/>
  <c r="G100" i="45"/>
  <c r="H100" i="45"/>
  <c r="G101" i="45"/>
  <c r="G117" i="45" s="1"/>
  <c r="H101" i="45"/>
  <c r="H117" i="45" s="1"/>
  <c r="G102" i="45"/>
  <c r="G118" i="45" s="1"/>
  <c r="H102" i="45"/>
  <c r="H118" i="45" s="1"/>
  <c r="G103" i="45"/>
  <c r="G119" i="45" s="1"/>
  <c r="H103" i="45"/>
  <c r="H119" i="45" s="1"/>
  <c r="G104" i="45"/>
  <c r="G120" i="45" s="1"/>
  <c r="H104" i="45"/>
  <c r="H120" i="45" s="1"/>
  <c r="G105" i="45"/>
  <c r="G121" i="45" s="1"/>
  <c r="H105" i="45"/>
  <c r="H121" i="45" s="1"/>
  <c r="F98" i="45"/>
  <c r="F114" i="45" s="1"/>
  <c r="F99" i="45"/>
  <c r="F100" i="45"/>
  <c r="F116" i="45" s="1"/>
  <c r="F101" i="45"/>
  <c r="F117" i="45" s="1"/>
  <c r="F102" i="45"/>
  <c r="F118" i="45" s="1"/>
  <c r="F103" i="45"/>
  <c r="F119" i="45" s="1"/>
  <c r="F104" i="45"/>
  <c r="F120" i="45" s="1"/>
  <c r="F105" i="45"/>
  <c r="F121" i="45" s="1"/>
  <c r="E98" i="45"/>
  <c r="E99" i="45"/>
  <c r="E100" i="45"/>
  <c r="E116" i="45" s="1"/>
  <c r="E101" i="45"/>
  <c r="E117" i="45" s="1"/>
  <c r="E102" i="45"/>
  <c r="E118" i="45" s="1"/>
  <c r="E103" i="45"/>
  <c r="E119" i="45" s="1"/>
  <c r="E104" i="45"/>
  <c r="E120" i="45" s="1"/>
  <c r="E105" i="45"/>
  <c r="E121" i="45" s="1"/>
  <c r="D100" i="45"/>
  <c r="D116" i="45" s="1"/>
  <c r="D101" i="45"/>
  <c r="D117" i="45" s="1"/>
  <c r="D102" i="45"/>
  <c r="D118" i="45" s="1"/>
  <c r="D103" i="45"/>
  <c r="D119" i="45" s="1"/>
  <c r="D104" i="45"/>
  <c r="D120" i="45" s="1"/>
  <c r="D105" i="45"/>
  <c r="D121" i="45" s="1"/>
  <c r="D98" i="45"/>
  <c r="E79" i="45"/>
  <c r="E80" i="45" s="1"/>
  <c r="E81" i="45" s="1"/>
  <c r="E82" i="45" s="1"/>
  <c r="E83" i="45" s="1"/>
  <c r="E84" i="45" s="1"/>
  <c r="E85" i="45" s="1"/>
  <c r="Q119" i="45" l="1"/>
  <c r="Q120" i="45"/>
  <c r="P119" i="45"/>
  <c r="S133" i="45"/>
  <c r="D114" i="45"/>
  <c r="D130" i="45" s="1"/>
  <c r="D134" i="45"/>
  <c r="H137" i="45"/>
  <c r="H136" i="45"/>
  <c r="H135" i="45"/>
  <c r="H134" i="45"/>
  <c r="H133" i="45"/>
  <c r="H131" i="45"/>
  <c r="H130" i="45"/>
  <c r="J130" i="45"/>
  <c r="J134" i="45"/>
  <c r="T137" i="45"/>
  <c r="P137" i="45"/>
  <c r="L137" i="45"/>
  <c r="N136" i="45"/>
  <c r="T135" i="45"/>
  <c r="P135" i="45"/>
  <c r="L135" i="45"/>
  <c r="R134" i="45"/>
  <c r="T133" i="45"/>
  <c r="P133" i="45"/>
  <c r="N132" i="45"/>
  <c r="T131" i="45"/>
  <c r="P131" i="45"/>
  <c r="L131" i="45"/>
  <c r="R130" i="45"/>
  <c r="N130" i="45"/>
  <c r="D137" i="45"/>
  <c r="D133" i="45"/>
  <c r="G137" i="45"/>
  <c r="G136" i="45"/>
  <c r="G135" i="45"/>
  <c r="G134" i="45"/>
  <c r="G133" i="45"/>
  <c r="G130" i="45"/>
  <c r="J131" i="45"/>
  <c r="J135" i="45"/>
  <c r="O137" i="45"/>
  <c r="K137" i="45"/>
  <c r="Q136" i="45"/>
  <c r="M136" i="45"/>
  <c r="K135" i="45"/>
  <c r="Q134" i="45"/>
  <c r="O133" i="45"/>
  <c r="Q132" i="45"/>
  <c r="M132" i="45"/>
  <c r="O131" i="45"/>
  <c r="K131" i="45"/>
  <c r="Q130" i="45"/>
  <c r="M130" i="45"/>
  <c r="D136" i="45"/>
  <c r="D132" i="45"/>
  <c r="F137" i="45"/>
  <c r="F136" i="45"/>
  <c r="F135" i="45"/>
  <c r="F134" i="45"/>
  <c r="F133" i="45"/>
  <c r="F132" i="45"/>
  <c r="F130" i="45"/>
  <c r="J136" i="45"/>
  <c r="R137" i="45"/>
  <c r="N137" i="45"/>
  <c r="T136" i="45"/>
  <c r="P136" i="45"/>
  <c r="L136" i="45"/>
  <c r="R135" i="45"/>
  <c r="N135" i="45"/>
  <c r="T134" i="45"/>
  <c r="P134" i="45"/>
  <c r="L134" i="45"/>
  <c r="R133" i="45"/>
  <c r="N133" i="45"/>
  <c r="T132" i="45"/>
  <c r="P132" i="45"/>
  <c r="L132" i="45"/>
  <c r="R131" i="45"/>
  <c r="N131" i="45"/>
  <c r="T130" i="45"/>
  <c r="P130" i="45"/>
  <c r="L130" i="45"/>
  <c r="D135" i="45"/>
  <c r="D131" i="45"/>
  <c r="E137" i="45"/>
  <c r="E136" i="45"/>
  <c r="E135" i="45"/>
  <c r="E134" i="45"/>
  <c r="E133" i="45"/>
  <c r="E132" i="45"/>
  <c r="J133" i="45"/>
  <c r="J137" i="45"/>
  <c r="Q137" i="45"/>
  <c r="M137" i="45"/>
  <c r="S136" i="45"/>
  <c r="O136" i="45"/>
  <c r="K136" i="45"/>
  <c r="Q135" i="45"/>
  <c r="M135" i="45"/>
  <c r="S134" i="45"/>
  <c r="K134" i="45"/>
  <c r="Q133" i="45"/>
  <c r="S132" i="45"/>
  <c r="O132" i="45"/>
  <c r="Q131" i="45"/>
  <c r="M131" i="45"/>
  <c r="S130" i="45"/>
  <c r="O130" i="45"/>
  <c r="K130" i="45"/>
  <c r="E115" i="45"/>
  <c r="E131" i="45" s="1"/>
  <c r="E114" i="45"/>
  <c r="E130" i="45" s="1"/>
  <c r="G116" i="45"/>
  <c r="G132" i="45" s="1"/>
  <c r="O118" i="45"/>
  <c r="O134" i="45" s="1"/>
  <c r="L117" i="45"/>
  <c r="L133" i="45" s="1"/>
  <c r="N118" i="45"/>
  <c r="N134" i="45" s="1"/>
  <c r="K117" i="45"/>
  <c r="K133" i="45" s="1"/>
  <c r="G115" i="45"/>
  <c r="G131" i="45" s="1"/>
  <c r="M118" i="45"/>
  <c r="M134" i="45" s="1"/>
  <c r="K116" i="45"/>
  <c r="K132" i="45" s="1"/>
  <c r="F115" i="45"/>
  <c r="F131" i="45" s="1"/>
  <c r="H116" i="45"/>
  <c r="H132" i="45" s="1"/>
  <c r="J116" i="45"/>
  <c r="J132" i="45" s="1"/>
  <c r="O119" i="45"/>
  <c r="O135" i="45" s="1"/>
  <c r="M117" i="45"/>
  <c r="M133" i="45" s="1"/>
  <c r="P147" i="45" l="1"/>
  <c r="T147" i="45"/>
  <c r="S147" i="45"/>
  <c r="E147" i="45"/>
  <c r="Q147" i="45"/>
  <c r="H147" i="45"/>
  <c r="D147" i="45"/>
  <c r="L147" i="45"/>
  <c r="K147" i="45"/>
  <c r="F147" i="45"/>
  <c r="G147" i="45"/>
  <c r="N147" i="45"/>
  <c r="O147" i="45"/>
  <c r="M147" i="45"/>
  <c r="R147" i="45"/>
  <c r="J147" i="45"/>
  <c r="K150" i="45"/>
  <c r="L150" i="45"/>
  <c r="M150" i="45"/>
  <c r="N150" i="45"/>
  <c r="O150" i="45"/>
  <c r="P150" i="45"/>
  <c r="Q150" i="45"/>
  <c r="R150" i="45"/>
  <c r="S150" i="45"/>
  <c r="T150" i="45"/>
  <c r="J150" i="45"/>
  <c r="E150" i="45"/>
  <c r="F150" i="45"/>
  <c r="G150" i="45"/>
  <c r="H150" i="45"/>
  <c r="D150" i="45"/>
  <c r="K148" i="45"/>
  <c r="L148" i="45"/>
  <c r="M148" i="45"/>
  <c r="N148" i="45"/>
  <c r="O148" i="45"/>
  <c r="P148" i="45"/>
  <c r="Q148" i="45"/>
  <c r="R148" i="45"/>
  <c r="S148" i="45"/>
  <c r="T148" i="45"/>
  <c r="J148" i="45"/>
  <c r="E148" i="45"/>
  <c r="F148" i="45"/>
  <c r="G148" i="45"/>
  <c r="H148" i="45"/>
  <c r="D148" i="45"/>
  <c r="J153" i="45" l="1"/>
  <c r="L153" i="45"/>
  <c r="G153" i="45"/>
  <c r="R153" i="45"/>
  <c r="Y22" i="22" s="1"/>
  <c r="D153" i="45"/>
  <c r="S153" i="45"/>
  <c r="Z22" i="22" s="1"/>
  <c r="M153" i="45"/>
  <c r="F153" i="45"/>
  <c r="H153" i="45"/>
  <c r="T153" i="45"/>
  <c r="AA22" i="22" s="1"/>
  <c r="N153" i="45"/>
  <c r="E153" i="45"/>
  <c r="O153" i="45"/>
  <c r="V16" i="22" s="1"/>
  <c r="K153" i="45"/>
  <c r="Q153" i="45"/>
  <c r="X16" i="22" s="1"/>
  <c r="P153" i="45"/>
  <c r="W16" i="22" s="1"/>
  <c r="V13" i="21"/>
  <c r="X22" i="22" l="1"/>
  <c r="Z16" i="22"/>
  <c r="Y16" i="22"/>
  <c r="AA16" i="22"/>
  <c r="V22" i="22"/>
  <c r="W22" i="22"/>
  <c r="U17" i="21"/>
  <c r="U16" i="21"/>
  <c r="U21" i="18"/>
  <c r="U18" i="17"/>
  <c r="T36" i="9" l="1"/>
  <c r="R18" i="17" l="1"/>
  <c r="S18" i="17"/>
  <c r="T18" i="17"/>
  <c r="V18" i="17"/>
  <c r="W18" i="17"/>
  <c r="X18" i="17"/>
  <c r="X27" i="22" s="1"/>
  <c r="Y18" i="17"/>
  <c r="Z18" i="17"/>
  <c r="AA18" i="17"/>
  <c r="Q21" i="18" l="1"/>
  <c r="Q20" i="18"/>
  <c r="T21" i="18"/>
  <c r="R21" i="18"/>
  <c r="T20" i="18"/>
  <c r="S20" i="18"/>
  <c r="U20" i="18"/>
  <c r="V20" i="18"/>
  <c r="W20" i="18"/>
  <c r="X20" i="18"/>
  <c r="X26" i="22" s="1"/>
  <c r="Y20" i="18"/>
  <c r="Z20" i="18"/>
  <c r="AA20" i="18"/>
  <c r="S21" i="18"/>
  <c r="V21" i="18"/>
  <c r="W21" i="18"/>
  <c r="X21" i="18"/>
  <c r="Y21" i="18"/>
  <c r="Z21" i="18"/>
  <c r="AA21" i="18"/>
  <c r="O21" i="18"/>
  <c r="N21" i="18"/>
  <c r="M21" i="18"/>
  <c r="L21" i="18"/>
  <c r="O20" i="18"/>
  <c r="N20" i="18"/>
  <c r="M20" i="18"/>
  <c r="L20" i="18"/>
  <c r="R20" i="18" l="1"/>
  <c r="S36" i="9" l="1"/>
  <c r="U36" i="9"/>
  <c r="V36" i="9"/>
  <c r="W36" i="9"/>
  <c r="X36" i="9"/>
  <c r="Z36" i="9"/>
  <c r="AA36" i="9"/>
  <c r="AB36" i="9"/>
  <c r="R36" i="9"/>
  <c r="I36" i="9"/>
  <c r="I38" i="9" s="1"/>
  <c r="S38" i="9" l="1"/>
  <c r="T38" i="9"/>
  <c r="U38" i="9"/>
  <c r="V38" i="9"/>
  <c r="W38" i="9"/>
  <c r="X38" i="9"/>
  <c r="S39" i="9"/>
  <c r="T39" i="9"/>
  <c r="U39" i="9"/>
  <c r="V39" i="9"/>
  <c r="W39" i="9"/>
  <c r="X39" i="9"/>
  <c r="R39" i="9"/>
  <c r="R38" i="9"/>
  <c r="S37" i="9" l="1"/>
  <c r="T37" i="9"/>
  <c r="U37" i="9"/>
  <c r="V37" i="9"/>
  <c r="W37" i="9"/>
  <c r="X37" i="9"/>
  <c r="Z37" i="9"/>
  <c r="AA37" i="9"/>
  <c r="AB37" i="9"/>
  <c r="R37" i="9"/>
  <c r="K30" i="9"/>
  <c r="K36" i="9" s="1"/>
  <c r="J30" i="9"/>
  <c r="J36" i="9" s="1"/>
  <c r="J39" i="9" l="1"/>
  <c r="J38" i="9"/>
  <c r="K39" i="9"/>
  <c r="K38" i="9"/>
  <c r="I39" i="9"/>
  <c r="M30" i="9"/>
  <c r="M36" i="9" s="1"/>
  <c r="L30" i="9"/>
  <c r="L36" i="9" s="1"/>
  <c r="W17" i="21"/>
  <c r="W25" i="22" s="1"/>
  <c r="U19" i="22"/>
  <c r="T17" i="21"/>
  <c r="T19" i="22" s="1"/>
  <c r="S17" i="21"/>
  <c r="S25" i="22" s="1"/>
  <c r="Q17" i="21"/>
  <c r="O17" i="21"/>
  <c r="M17" i="21"/>
  <c r="K17" i="21"/>
  <c r="J17" i="21"/>
  <c r="J25" i="22" s="1"/>
  <c r="I17" i="21"/>
  <c r="I25" i="22" s="1"/>
  <c r="AA16" i="21"/>
  <c r="AA17" i="21" s="1"/>
  <c r="Z16" i="21"/>
  <c r="Z17" i="21" s="1"/>
  <c r="Y16" i="21"/>
  <c r="Y17" i="21" s="1"/>
  <c r="X16" i="21"/>
  <c r="X17" i="21" s="1"/>
  <c r="W16" i="21"/>
  <c r="V16" i="21"/>
  <c r="V17" i="21" s="1"/>
  <c r="T16" i="21"/>
  <c r="S16" i="21"/>
  <c r="R16" i="21"/>
  <c r="R17" i="21" s="1"/>
  <c r="Q16" i="21"/>
  <c r="O16" i="21"/>
  <c r="N16" i="21"/>
  <c r="N17" i="21" s="1"/>
  <c r="M16" i="21"/>
  <c r="L16" i="21"/>
  <c r="L17" i="21" s="1"/>
  <c r="K16" i="21"/>
  <c r="J16" i="21"/>
  <c r="I16" i="21"/>
  <c r="Q24" i="22"/>
  <c r="P61" i="42" s="1"/>
  <c r="O18" i="17"/>
  <c r="N18" i="17"/>
  <c r="M18" i="17"/>
  <c r="L18" i="17"/>
  <c r="L27" i="22" s="1"/>
  <c r="K64" i="42" s="1"/>
  <c r="K18" i="17"/>
  <c r="J18" i="17"/>
  <c r="H27" i="22"/>
  <c r="M13" i="17"/>
  <c r="AA17" i="22"/>
  <c r="Z54" i="42" s="1"/>
  <c r="W17" i="22"/>
  <c r="V54" i="42" s="1"/>
  <c r="S17" i="22"/>
  <c r="R54" i="42" s="1"/>
  <c r="R23" i="22"/>
  <c r="Q60" i="42" s="1"/>
  <c r="Q23" i="22"/>
  <c r="P60" i="42" s="1"/>
  <c r="N17" i="22"/>
  <c r="M54" i="42" s="1"/>
  <c r="AA26" i="22"/>
  <c r="Z63" i="42" s="1"/>
  <c r="W63" i="42"/>
  <c r="W26" i="22"/>
  <c r="T26" i="22"/>
  <c r="S63" i="42" s="1"/>
  <c r="S26" i="22"/>
  <c r="O26" i="22"/>
  <c r="N63" i="42" s="1"/>
  <c r="K13" i="18"/>
  <c r="K21" i="18" s="1"/>
  <c r="J13" i="18"/>
  <c r="J21" i="18" s="1"/>
  <c r="J17" i="22" s="1"/>
  <c r="I54" i="42" s="1"/>
  <c r="I13" i="18"/>
  <c r="I21" i="18" s="1"/>
  <c r="H13" i="18"/>
  <c r="H21" i="18" s="1"/>
  <c r="K12" i="18"/>
  <c r="J12" i="18"/>
  <c r="I12" i="18"/>
  <c r="H12" i="18"/>
  <c r="X53" i="42"/>
  <c r="W59" i="42"/>
  <c r="I18" i="14"/>
  <c r="H18" i="14"/>
  <c r="J17" i="14"/>
  <c r="J18" i="14" s="1"/>
  <c r="P37" i="9"/>
  <c r="O37" i="9"/>
  <c r="N37" i="9"/>
  <c r="M37" i="9"/>
  <c r="L37" i="9"/>
  <c r="K37" i="9"/>
  <c r="J37" i="9"/>
  <c r="I37" i="9"/>
  <c r="AA18" i="20"/>
  <c r="AA20" i="22" s="1"/>
  <c r="Z18" i="20"/>
  <c r="Y18" i="20"/>
  <c r="Q18" i="20"/>
  <c r="Q20" i="22" s="1"/>
  <c r="O18" i="20"/>
  <c r="O14" i="22" s="1"/>
  <c r="H18" i="20"/>
  <c r="AA17" i="20"/>
  <c r="Z17" i="20"/>
  <c r="Y17" i="20"/>
  <c r="X17" i="20"/>
  <c r="X18" i="20" s="1"/>
  <c r="W17" i="20"/>
  <c r="W18" i="20" s="1"/>
  <c r="W14" i="22" s="1"/>
  <c r="V17" i="20"/>
  <c r="V18" i="20" s="1"/>
  <c r="U17" i="20"/>
  <c r="U18" i="20" s="1"/>
  <c r="T17" i="20"/>
  <c r="T18" i="20" s="1"/>
  <c r="S17" i="20"/>
  <c r="S18" i="20" s="1"/>
  <c r="S14" i="22" s="1"/>
  <c r="R17" i="20"/>
  <c r="R18" i="20" s="1"/>
  <c r="Q17" i="20"/>
  <c r="O17" i="20"/>
  <c r="N17" i="20"/>
  <c r="N18" i="20" s="1"/>
  <c r="M17" i="20"/>
  <c r="M18" i="20" s="1"/>
  <c r="L17" i="20"/>
  <c r="L18" i="20" s="1"/>
  <c r="K17" i="20"/>
  <c r="K18" i="20" s="1"/>
  <c r="J17" i="20"/>
  <c r="J18" i="20" s="1"/>
  <c r="H17" i="20"/>
  <c r="AA27" i="22"/>
  <c r="Z64" i="42" s="1"/>
  <c r="Z27" i="22"/>
  <c r="Y64" i="42" s="1"/>
  <c r="Y27" i="22"/>
  <c r="X64" i="42" s="1"/>
  <c r="W64" i="42"/>
  <c r="W27" i="22"/>
  <c r="V64" i="42" s="1"/>
  <c r="V27" i="22"/>
  <c r="U64" i="42" s="1"/>
  <c r="U27" i="22"/>
  <c r="T64" i="42" s="1"/>
  <c r="T27" i="22"/>
  <c r="S64" i="42" s="1"/>
  <c r="S27" i="22"/>
  <c r="R64" i="42" s="1"/>
  <c r="R27" i="22"/>
  <c r="Q64" i="42" s="1"/>
  <c r="Q27" i="22"/>
  <c r="O27" i="22"/>
  <c r="N64" i="42" s="1"/>
  <c r="N27" i="22"/>
  <c r="M64" i="42" s="1"/>
  <c r="M27" i="22"/>
  <c r="L64" i="42" s="1"/>
  <c r="K27" i="22"/>
  <c r="J64" i="42" s="1"/>
  <c r="J27" i="22"/>
  <c r="I64" i="42" s="1"/>
  <c r="I27" i="22"/>
  <c r="Z26" i="22"/>
  <c r="Y63" i="42" s="1"/>
  <c r="Y26" i="22"/>
  <c r="X63" i="42" s="1"/>
  <c r="V26" i="22"/>
  <c r="U26" i="22"/>
  <c r="R26" i="22"/>
  <c r="Q63" i="42" s="1"/>
  <c r="Q26" i="22"/>
  <c r="P63" i="42" s="1"/>
  <c r="N26" i="22"/>
  <c r="M63" i="42" s="1"/>
  <c r="M26" i="22"/>
  <c r="L63" i="42" s="1"/>
  <c r="L26" i="22"/>
  <c r="K63" i="42" s="1"/>
  <c r="U25" i="22"/>
  <c r="Q25" i="22"/>
  <c r="O25" i="22"/>
  <c r="M25" i="22"/>
  <c r="K25" i="22"/>
  <c r="AA24" i="22"/>
  <c r="Z61" i="42" s="1"/>
  <c r="Z24" i="22"/>
  <c r="Y61" i="42" s="1"/>
  <c r="Y24" i="22"/>
  <c r="X61" i="42" s="1"/>
  <c r="X24" i="22"/>
  <c r="W61" i="42" s="1"/>
  <c r="W24" i="22"/>
  <c r="V61" i="42" s="1"/>
  <c r="V24" i="22"/>
  <c r="U61" i="42" s="1"/>
  <c r="U24" i="22"/>
  <c r="T61" i="42" s="1"/>
  <c r="T24" i="22"/>
  <c r="S61" i="42" s="1"/>
  <c r="S24" i="22"/>
  <c r="R61" i="42" s="1"/>
  <c r="R24" i="22"/>
  <c r="Q61" i="42" s="1"/>
  <c r="O24" i="22"/>
  <c r="N61" i="42" s="1"/>
  <c r="N24" i="22"/>
  <c r="M61" i="42" s="1"/>
  <c r="M24" i="22"/>
  <c r="L61" i="42" s="1"/>
  <c r="K24" i="22"/>
  <c r="J61" i="42" s="1"/>
  <c r="J24" i="22"/>
  <c r="I61" i="42" s="1"/>
  <c r="I24" i="22"/>
  <c r="H61" i="42" s="1"/>
  <c r="H24" i="22"/>
  <c r="G61" i="42" s="1"/>
  <c r="AA23" i="22"/>
  <c r="Z60" i="42" s="1"/>
  <c r="Z23" i="22"/>
  <c r="Y60" i="42" s="1"/>
  <c r="Y23" i="22"/>
  <c r="X60" i="42" s="1"/>
  <c r="X23" i="22"/>
  <c r="W60" i="42" s="1"/>
  <c r="V23" i="22"/>
  <c r="U60" i="42" s="1"/>
  <c r="U23" i="22"/>
  <c r="T60" i="42" s="1"/>
  <c r="T23" i="22"/>
  <c r="S60" i="42" s="1"/>
  <c r="O23" i="22"/>
  <c r="N60" i="42" s="1"/>
  <c r="N23" i="22"/>
  <c r="M60" i="42" s="1"/>
  <c r="M23" i="22"/>
  <c r="L60" i="42" s="1"/>
  <c r="L23" i="22"/>
  <c r="K60" i="42" s="1"/>
  <c r="J23" i="22"/>
  <c r="I60" i="42" s="1"/>
  <c r="H23" i="22"/>
  <c r="G60" i="42" s="1"/>
  <c r="Z59" i="42"/>
  <c r="Y59" i="42"/>
  <c r="V59" i="42"/>
  <c r="U59" i="42"/>
  <c r="I22" i="22"/>
  <c r="H59" i="42" s="1"/>
  <c r="H22" i="22"/>
  <c r="G59" i="42" s="1"/>
  <c r="AA21" i="22"/>
  <c r="Z21" i="22"/>
  <c r="Y21" i="22"/>
  <c r="W21" i="22"/>
  <c r="V21" i="22"/>
  <c r="U21" i="22"/>
  <c r="T21" i="22"/>
  <c r="S21" i="22"/>
  <c r="R21" i="22"/>
  <c r="Q21" i="22"/>
  <c r="Z20" i="22"/>
  <c r="Y20" i="22"/>
  <c r="S20" i="22"/>
  <c r="H20" i="22"/>
  <c r="S19" i="22"/>
  <c r="Q19" i="22"/>
  <c r="O19" i="22"/>
  <c r="M19" i="22"/>
  <c r="K19" i="22"/>
  <c r="K50" i="22" s="1"/>
  <c r="I19" i="22"/>
  <c r="AA18" i="22"/>
  <c r="Z55" i="42" s="1"/>
  <c r="Z18" i="22"/>
  <c r="Y55" i="42" s="1"/>
  <c r="Y18" i="22"/>
  <c r="X55" i="42" s="1"/>
  <c r="X18" i="22"/>
  <c r="W55" i="42" s="1"/>
  <c r="W18" i="22"/>
  <c r="V55" i="42" s="1"/>
  <c r="V18" i="22"/>
  <c r="U55" i="42" s="1"/>
  <c r="U18" i="22"/>
  <c r="T55" i="42" s="1"/>
  <c r="T18" i="22"/>
  <c r="S55" i="42" s="1"/>
  <c r="S18" i="22"/>
  <c r="R55" i="42" s="1"/>
  <c r="R18" i="22"/>
  <c r="Q55" i="42" s="1"/>
  <c r="O18" i="22"/>
  <c r="N55" i="42" s="1"/>
  <c r="N18" i="22"/>
  <c r="M55" i="42" s="1"/>
  <c r="M18" i="22"/>
  <c r="L55" i="42" s="1"/>
  <c r="K18" i="22"/>
  <c r="J55" i="42" s="1"/>
  <c r="J18" i="22"/>
  <c r="I55" i="42" s="1"/>
  <c r="I18" i="22"/>
  <c r="H55" i="42" s="1"/>
  <c r="Z17" i="22"/>
  <c r="Y54" i="42" s="1"/>
  <c r="Y17" i="22"/>
  <c r="X54" i="42" s="1"/>
  <c r="X17" i="22"/>
  <c r="W54" i="42" s="1"/>
  <c r="V17" i="22"/>
  <c r="U54" i="42" s="1"/>
  <c r="U17" i="22"/>
  <c r="T54" i="42" s="1"/>
  <c r="T17" i="22"/>
  <c r="S54" i="42" s="1"/>
  <c r="Q17" i="22"/>
  <c r="P54" i="42" s="1"/>
  <c r="O17" i="22"/>
  <c r="N54" i="42" s="1"/>
  <c r="M17" i="22"/>
  <c r="L54" i="42" s="1"/>
  <c r="L17" i="22"/>
  <c r="K54" i="42" s="1"/>
  <c r="H17" i="22"/>
  <c r="G54" i="42" s="1"/>
  <c r="Z53" i="42"/>
  <c r="Y53" i="42"/>
  <c r="V53" i="42"/>
  <c r="U53" i="42"/>
  <c r="I16" i="22"/>
  <c r="H53" i="42" s="1"/>
  <c r="H16" i="22"/>
  <c r="G53" i="42" s="1"/>
  <c r="AA15" i="22"/>
  <c r="Z15" i="22"/>
  <c r="Y15" i="22"/>
  <c r="W15" i="22"/>
  <c r="V15" i="22"/>
  <c r="U15" i="22"/>
  <c r="T15" i="22"/>
  <c r="S15" i="22"/>
  <c r="R15" i="22"/>
  <c r="Q15" i="22"/>
  <c r="AA14" i="22"/>
  <c r="Z14" i="22"/>
  <c r="Y17" i="42" s="1"/>
  <c r="Y14" i="22"/>
  <c r="X14" i="42" s="1"/>
  <c r="Q14" i="22"/>
  <c r="H14" i="22"/>
  <c r="R63" i="42" l="1"/>
  <c r="R42" i="42"/>
  <c r="T63" i="42"/>
  <c r="T42" i="42"/>
  <c r="V63" i="42"/>
  <c r="V42" i="42"/>
  <c r="U63" i="42"/>
  <c r="U42" i="42"/>
  <c r="X14" i="22"/>
  <c r="X20" i="22"/>
  <c r="P64" i="42"/>
  <c r="H64" i="42"/>
  <c r="G64" i="42"/>
  <c r="Z17" i="42"/>
  <c r="Z24" i="42"/>
  <c r="X21" i="42"/>
  <c r="Z21" i="42"/>
  <c r="Y24" i="42"/>
  <c r="Y14" i="42"/>
  <c r="Z14" i="42"/>
  <c r="H87" i="42"/>
  <c r="K20" i="22"/>
  <c r="K14" i="22"/>
  <c r="N25" i="22"/>
  <c r="N65" i="22" s="1"/>
  <c r="N19" i="22"/>
  <c r="N39" i="22" s="1"/>
  <c r="X19" i="22"/>
  <c r="X25" i="22"/>
  <c r="X55" i="22" s="1"/>
  <c r="L25" i="22"/>
  <c r="L63" i="22" s="1"/>
  <c r="L19" i="22"/>
  <c r="L43" i="22" s="1"/>
  <c r="J20" i="22"/>
  <c r="J14" i="22"/>
  <c r="I51" i="42" s="1"/>
  <c r="L20" i="22"/>
  <c r="K57" i="42" s="1"/>
  <c r="L14" i="22"/>
  <c r="K51" i="42" s="1"/>
  <c r="U14" i="22"/>
  <c r="U20" i="22"/>
  <c r="T57" i="42" s="1"/>
  <c r="Y19" i="22"/>
  <c r="Y40" i="22" s="1"/>
  <c r="Y25" i="22"/>
  <c r="Y52" i="22" s="1"/>
  <c r="X62" i="42" s="1"/>
  <c r="M14" i="22"/>
  <c r="M20" i="22"/>
  <c r="L57" i="42" s="1"/>
  <c r="H25" i="22"/>
  <c r="H60" i="22" s="1"/>
  <c r="H19" i="22"/>
  <c r="H38" i="22" s="1"/>
  <c r="Z25" i="22"/>
  <c r="Z54" i="22" s="1"/>
  <c r="Z19" i="22"/>
  <c r="Z44" i="22" s="1"/>
  <c r="I14" i="22"/>
  <c r="I20" i="22"/>
  <c r="H57" i="42" s="1"/>
  <c r="AA25" i="22"/>
  <c r="AA19" i="22"/>
  <c r="AA48" i="22" s="1"/>
  <c r="J22" i="22"/>
  <c r="I59" i="42" s="1"/>
  <c r="J16" i="22"/>
  <c r="I53" i="42" s="1"/>
  <c r="N14" i="22"/>
  <c r="N20" i="22"/>
  <c r="J20" i="18"/>
  <c r="J26" i="22" s="1"/>
  <c r="I63" i="42" s="1"/>
  <c r="L38" i="9"/>
  <c r="L39" i="9"/>
  <c r="K20" i="18"/>
  <c r="K26" i="22" s="1"/>
  <c r="M38" i="9"/>
  <c r="M39" i="9"/>
  <c r="X18" i="42"/>
  <c r="Z15" i="42"/>
  <c r="Z18" i="42"/>
  <c r="X22" i="42"/>
  <c r="Y25" i="42"/>
  <c r="K17" i="14"/>
  <c r="Y21" i="42"/>
  <c r="Y15" i="42"/>
  <c r="X25" i="42"/>
  <c r="Y19" i="42"/>
  <c r="Y22" i="42"/>
  <c r="Z25" i="42"/>
  <c r="Y18" i="42"/>
  <c r="Y16" i="42"/>
  <c r="Z16" i="42"/>
  <c r="Z19" i="42"/>
  <c r="Z22" i="42"/>
  <c r="X26" i="42"/>
  <c r="X17" i="42"/>
  <c r="Y20" i="42"/>
  <c r="Y23" i="42"/>
  <c r="Z26" i="42"/>
  <c r="Z20" i="42"/>
  <c r="Z23" i="42"/>
  <c r="Z27" i="42"/>
  <c r="J19" i="22"/>
  <c r="J49" i="22" s="1"/>
  <c r="H20" i="18"/>
  <c r="H26" i="22" s="1"/>
  <c r="L24" i="22"/>
  <c r="K61" i="42" s="1"/>
  <c r="I83" i="42" s="1"/>
  <c r="I26" i="22"/>
  <c r="I20" i="18"/>
  <c r="W19" i="22"/>
  <c r="W46" i="22" s="1"/>
  <c r="W20" i="22"/>
  <c r="V20" i="22"/>
  <c r="U57" i="42" s="1"/>
  <c r="V14" i="22"/>
  <c r="U51" i="42" s="1"/>
  <c r="V25" i="22"/>
  <c r="V52" i="22" s="1"/>
  <c r="V19" i="22"/>
  <c r="V50" i="22" s="1"/>
  <c r="O20" i="22"/>
  <c r="N57" i="42" s="1"/>
  <c r="T25" i="22"/>
  <c r="T52" i="22" s="1"/>
  <c r="T14" i="22"/>
  <c r="T20" i="22"/>
  <c r="S57" i="42" s="1"/>
  <c r="X59" i="42"/>
  <c r="R19" i="22"/>
  <c r="R25" i="22"/>
  <c r="R54" i="22" s="1"/>
  <c r="R14" i="22"/>
  <c r="Q51" i="42" s="1"/>
  <c r="R20" i="22"/>
  <c r="Q57" i="42" s="1"/>
  <c r="X57" i="42"/>
  <c r="X29" i="42"/>
  <c r="X31" i="42"/>
  <c r="X33" i="42"/>
  <c r="X35" i="42"/>
  <c r="X37" i="42"/>
  <c r="X39" i="42"/>
  <c r="X41" i="42"/>
  <c r="X30" i="42"/>
  <c r="X38" i="42"/>
  <c r="X32" i="42"/>
  <c r="X40" i="42"/>
  <c r="X34" i="42"/>
  <c r="X28" i="42"/>
  <c r="X36" i="42"/>
  <c r="R92" i="22"/>
  <c r="R91" i="22"/>
  <c r="R95" i="22"/>
  <c r="R90" i="22"/>
  <c r="R94" i="22"/>
  <c r="R97" i="22"/>
  <c r="R101" i="22"/>
  <c r="R93" i="22"/>
  <c r="R96" i="22"/>
  <c r="R100" i="22"/>
  <c r="R89" i="22"/>
  <c r="R99" i="22"/>
  <c r="R102" i="22"/>
  <c r="R98" i="22"/>
  <c r="O54" i="22"/>
  <c r="O58" i="22"/>
  <c r="O62" i="22"/>
  <c r="O53" i="22"/>
  <c r="O57" i="22"/>
  <c r="O61" i="22"/>
  <c r="O65" i="22"/>
  <c r="O52" i="22"/>
  <c r="O56" i="22"/>
  <c r="O60" i="22"/>
  <c r="O64" i="22"/>
  <c r="O55" i="22"/>
  <c r="O63" i="22"/>
  <c r="O59" i="22"/>
  <c r="P51" i="42"/>
  <c r="X51" i="42"/>
  <c r="G57" i="42"/>
  <c r="Y57" i="42"/>
  <c r="Y28" i="42"/>
  <c r="Y30" i="42"/>
  <c r="Y32" i="42"/>
  <c r="Y34" i="42"/>
  <c r="Y36" i="42"/>
  <c r="Y38" i="42"/>
  <c r="Y40" i="42"/>
  <c r="Y29" i="42"/>
  <c r="Y31" i="42"/>
  <c r="Y33" i="42"/>
  <c r="Y35" i="42"/>
  <c r="Y37" i="42"/>
  <c r="Y39" i="42"/>
  <c r="Y41" i="42"/>
  <c r="S89" i="22"/>
  <c r="S93" i="22"/>
  <c r="S92" i="22"/>
  <c r="S91" i="22"/>
  <c r="S95" i="22"/>
  <c r="S94" i="22"/>
  <c r="S98" i="22"/>
  <c r="S102" i="22"/>
  <c r="S90" i="22"/>
  <c r="S97" i="22"/>
  <c r="S101" i="22"/>
  <c r="S96" i="22"/>
  <c r="S100" i="22"/>
  <c r="S99" i="22"/>
  <c r="W89" i="22"/>
  <c r="W93" i="22"/>
  <c r="W92" i="22"/>
  <c r="W91" i="22"/>
  <c r="W95" i="22"/>
  <c r="W98" i="22"/>
  <c r="W102" i="22"/>
  <c r="W94" i="22"/>
  <c r="W97" i="22"/>
  <c r="W101" i="22"/>
  <c r="W90" i="22"/>
  <c r="W96" i="22"/>
  <c r="W100" i="22"/>
  <c r="W99" i="22"/>
  <c r="AA89" i="22"/>
  <c r="Z58" i="42" s="1"/>
  <c r="AA93" i="22"/>
  <c r="AA92" i="22"/>
  <c r="AA91" i="22"/>
  <c r="AA98" i="22"/>
  <c r="AA102" i="22"/>
  <c r="AA97" i="22"/>
  <c r="AA101" i="22"/>
  <c r="AA94" i="22"/>
  <c r="AA96" i="22"/>
  <c r="AA100" i="22"/>
  <c r="AA99" i="22"/>
  <c r="AA90" i="22"/>
  <c r="AA95" i="22"/>
  <c r="H52" i="22"/>
  <c r="Q55" i="22"/>
  <c r="Q59" i="22"/>
  <c r="Q63" i="22"/>
  <c r="Q54" i="22"/>
  <c r="Q56" i="22"/>
  <c r="Q60" i="22"/>
  <c r="Q64" i="22"/>
  <c r="Q53" i="22"/>
  <c r="Q57" i="22"/>
  <c r="Q61" i="22"/>
  <c r="Q65" i="22"/>
  <c r="Q58" i="22"/>
  <c r="Q62" i="22"/>
  <c r="Q52" i="22"/>
  <c r="U52" i="22"/>
  <c r="U54" i="22"/>
  <c r="U56" i="22"/>
  <c r="U53" i="22"/>
  <c r="U55" i="22"/>
  <c r="U57" i="22"/>
  <c r="U61" i="22"/>
  <c r="U63" i="22"/>
  <c r="U58" i="22"/>
  <c r="U60" i="22"/>
  <c r="U62" i="22"/>
  <c r="U64" i="22"/>
  <c r="U59" i="22"/>
  <c r="U65" i="22"/>
  <c r="P57" i="42"/>
  <c r="S51" i="42"/>
  <c r="J57" i="42"/>
  <c r="V92" i="22"/>
  <c r="V91" i="22"/>
  <c r="V95" i="22"/>
  <c r="V90" i="22"/>
  <c r="V94" i="22"/>
  <c r="V97" i="22"/>
  <c r="V101" i="22"/>
  <c r="V96" i="22"/>
  <c r="V100" i="22"/>
  <c r="V93" i="22"/>
  <c r="V99" i="22"/>
  <c r="V89" i="22"/>
  <c r="V98" i="22"/>
  <c r="V102" i="22"/>
  <c r="T65" i="22"/>
  <c r="L51" i="42"/>
  <c r="Y51" i="42"/>
  <c r="R57" i="42"/>
  <c r="Z57" i="42"/>
  <c r="Z28" i="42"/>
  <c r="Z30" i="42"/>
  <c r="Z32" i="42"/>
  <c r="Z34" i="42"/>
  <c r="Z36" i="42"/>
  <c r="Z38" i="42"/>
  <c r="Z40" i="42"/>
  <c r="Z29" i="42"/>
  <c r="Z37" i="42"/>
  <c r="Z31" i="42"/>
  <c r="Z39" i="42"/>
  <c r="Z33" i="42"/>
  <c r="Z41" i="42"/>
  <c r="Z35" i="42"/>
  <c r="T90" i="22"/>
  <c r="T94" i="22"/>
  <c r="T89" i="22"/>
  <c r="T93" i="22"/>
  <c r="T92" i="22"/>
  <c r="T91" i="22"/>
  <c r="T99" i="22"/>
  <c r="T98" i="22"/>
  <c r="T102" i="22"/>
  <c r="T97" i="22"/>
  <c r="T101" i="22"/>
  <c r="T95" i="22"/>
  <c r="T100" i="22"/>
  <c r="T96" i="22"/>
  <c r="I52" i="22"/>
  <c r="I56" i="22"/>
  <c r="I60" i="22"/>
  <c r="I64" i="22"/>
  <c r="I55" i="22"/>
  <c r="I59" i="22"/>
  <c r="I63" i="22"/>
  <c r="I54" i="22"/>
  <c r="I58" i="22"/>
  <c r="I62" i="22"/>
  <c r="I65" i="22"/>
  <c r="I61" i="22"/>
  <c r="I53" i="22"/>
  <c r="I57" i="22"/>
  <c r="M52" i="22"/>
  <c r="M56" i="22"/>
  <c r="M60" i="22"/>
  <c r="M64" i="22"/>
  <c r="M55" i="22"/>
  <c r="M59" i="22"/>
  <c r="M63" i="22"/>
  <c r="M54" i="22"/>
  <c r="M58" i="22"/>
  <c r="M62" i="22"/>
  <c r="M53" i="22"/>
  <c r="M65" i="22"/>
  <c r="M57" i="22"/>
  <c r="M61" i="22"/>
  <c r="Z52" i="22"/>
  <c r="Y62" i="42" s="1"/>
  <c r="Z56" i="22"/>
  <c r="Z61" i="22"/>
  <c r="Z63" i="22"/>
  <c r="Z65" i="22"/>
  <c r="Z53" i="22"/>
  <c r="Z57" i="22"/>
  <c r="Z58" i="22"/>
  <c r="Z62" i="22"/>
  <c r="Z64" i="22"/>
  <c r="J51" i="42"/>
  <c r="N51" i="42"/>
  <c r="Z92" i="22"/>
  <c r="Z91" i="22"/>
  <c r="Z90" i="22"/>
  <c r="Z94" i="22"/>
  <c r="Z89" i="22"/>
  <c r="Y58" i="42" s="1"/>
  <c r="Z97" i="22"/>
  <c r="Z101" i="22"/>
  <c r="Z96" i="22"/>
  <c r="Z100" i="22"/>
  <c r="Z95" i="22"/>
  <c r="Z99" i="22"/>
  <c r="Z102" i="22"/>
  <c r="Z98" i="22"/>
  <c r="Z93" i="22"/>
  <c r="K54" i="22"/>
  <c r="K58" i="22"/>
  <c r="K62" i="22"/>
  <c r="K53" i="22"/>
  <c r="K57" i="22"/>
  <c r="K61" i="22"/>
  <c r="K65" i="22"/>
  <c r="K52" i="22"/>
  <c r="K56" i="22"/>
  <c r="K60" i="22"/>
  <c r="K64" i="22"/>
  <c r="K59" i="22"/>
  <c r="K63" i="22"/>
  <c r="K55" i="22"/>
  <c r="X53" i="22"/>
  <c r="X62" i="22"/>
  <c r="X64" i="22"/>
  <c r="X52" i="22"/>
  <c r="Y26" i="42"/>
  <c r="Y27" i="42"/>
  <c r="I57" i="42"/>
  <c r="M57" i="42"/>
  <c r="W57" i="42"/>
  <c r="Q91" i="22"/>
  <c r="Q95" i="22"/>
  <c r="Q90" i="22"/>
  <c r="Q94" i="22"/>
  <c r="Q89" i="22"/>
  <c r="Q93" i="22"/>
  <c r="Q96" i="22"/>
  <c r="Q100" i="22"/>
  <c r="Q99" i="22"/>
  <c r="Q92" i="22"/>
  <c r="Q98" i="22"/>
  <c r="Q102" i="22"/>
  <c r="Q97" i="22"/>
  <c r="Q101" i="22"/>
  <c r="U91" i="22"/>
  <c r="U95" i="22"/>
  <c r="U90" i="22"/>
  <c r="U94" i="22"/>
  <c r="U89" i="22"/>
  <c r="U93" i="22"/>
  <c r="U96" i="22"/>
  <c r="U100" i="22"/>
  <c r="U99" i="22"/>
  <c r="U98" i="22"/>
  <c r="U102" i="22"/>
  <c r="U101" i="22"/>
  <c r="U97" i="22"/>
  <c r="U92" i="22"/>
  <c r="Y91" i="22"/>
  <c r="Y90" i="22"/>
  <c r="Y94" i="22"/>
  <c r="Y89" i="22"/>
  <c r="X58" i="42" s="1"/>
  <c r="Y93" i="22"/>
  <c r="Y92" i="22"/>
  <c r="Y96" i="22"/>
  <c r="Y100" i="22"/>
  <c r="Y95" i="22"/>
  <c r="Y99" i="22"/>
  <c r="Y98" i="22"/>
  <c r="Y102" i="22"/>
  <c r="Y101" i="22"/>
  <c r="Y97" i="22"/>
  <c r="J53" i="22"/>
  <c r="J57" i="22"/>
  <c r="J61" i="22"/>
  <c r="J65" i="22"/>
  <c r="J52" i="22"/>
  <c r="J56" i="22"/>
  <c r="J60" i="22"/>
  <c r="J64" i="22"/>
  <c r="J55" i="22"/>
  <c r="J59" i="22"/>
  <c r="J63" i="22"/>
  <c r="J58" i="22"/>
  <c r="J62" i="22"/>
  <c r="J54" i="22"/>
  <c r="N61" i="22"/>
  <c r="N64" i="22"/>
  <c r="N63" i="22"/>
  <c r="S53" i="22"/>
  <c r="S55" i="22"/>
  <c r="S57" i="22"/>
  <c r="S52" i="22"/>
  <c r="S54" i="22"/>
  <c r="S56" i="22"/>
  <c r="S58" i="22"/>
  <c r="S59" i="22"/>
  <c r="S61" i="22"/>
  <c r="S63" i="22"/>
  <c r="S65" i="22"/>
  <c r="S62" i="22"/>
  <c r="S64" i="22"/>
  <c r="S60" i="22"/>
  <c r="W53" i="22"/>
  <c r="W55" i="22"/>
  <c r="W52" i="22"/>
  <c r="W54" i="22"/>
  <c r="W56" i="22"/>
  <c r="W59" i="22"/>
  <c r="W61" i="22"/>
  <c r="W63" i="22"/>
  <c r="W65" i="22"/>
  <c r="W60" i="22"/>
  <c r="W57" i="22"/>
  <c r="W58" i="22"/>
  <c r="W62" i="22"/>
  <c r="W64" i="22"/>
  <c r="AA53" i="22"/>
  <c r="AA55" i="22"/>
  <c r="AA52" i="22"/>
  <c r="Z62" i="42" s="1"/>
  <c r="AA54" i="22"/>
  <c r="AA56" i="22"/>
  <c r="AA64" i="22"/>
  <c r="AA59" i="22"/>
  <c r="AA61" i="22"/>
  <c r="AA63" i="22"/>
  <c r="AA65" i="22"/>
  <c r="AA58" i="22"/>
  <c r="AA62" i="22"/>
  <c r="AA57" i="22"/>
  <c r="AA60" i="22"/>
  <c r="H18" i="22"/>
  <c r="G55" i="42" s="1"/>
  <c r="G76" i="42" s="1"/>
  <c r="L18" i="22"/>
  <c r="K55" i="42" s="1"/>
  <c r="I76" i="42" s="1"/>
  <c r="Q18" i="22"/>
  <c r="P55" i="42" s="1"/>
  <c r="W53" i="42"/>
  <c r="R17" i="22"/>
  <c r="Q54" i="42" s="1"/>
  <c r="S23" i="22"/>
  <c r="R60" i="42" s="1"/>
  <c r="W23" i="22"/>
  <c r="V60" i="42" s="1"/>
  <c r="K17" i="22"/>
  <c r="J54" i="42" s="1"/>
  <c r="H75" i="42" s="1"/>
  <c r="K23" i="22"/>
  <c r="J60" i="42" s="1"/>
  <c r="H82" i="42" s="1"/>
  <c r="H63" i="42"/>
  <c r="I23" i="22"/>
  <c r="H60" i="42" s="1"/>
  <c r="G82" i="42" s="1"/>
  <c r="I17" i="22"/>
  <c r="H54" i="42" s="1"/>
  <c r="G75" i="42" s="1"/>
  <c r="I87" i="42"/>
  <c r="I86" i="42"/>
  <c r="G81" i="42"/>
  <c r="H83" i="42"/>
  <c r="I75" i="42"/>
  <c r="G74" i="42"/>
  <c r="H76" i="42"/>
  <c r="G83" i="42"/>
  <c r="I82" i="42"/>
  <c r="T51" i="42"/>
  <c r="R75" i="22"/>
  <c r="R77" i="22"/>
  <c r="R79" i="22"/>
  <c r="R81" i="22"/>
  <c r="R83" i="22"/>
  <c r="R85" i="22"/>
  <c r="R87" i="22"/>
  <c r="R76" i="22"/>
  <c r="R78" i="22"/>
  <c r="R80" i="22"/>
  <c r="R82" i="22"/>
  <c r="R84" i="22"/>
  <c r="R86" i="22"/>
  <c r="R88" i="22"/>
  <c r="V75" i="22"/>
  <c r="V77" i="22"/>
  <c r="V79" i="22"/>
  <c r="V81" i="22"/>
  <c r="V83" i="22"/>
  <c r="V85" i="22"/>
  <c r="V87" i="22"/>
  <c r="V76" i="22"/>
  <c r="V78" i="22"/>
  <c r="V80" i="22"/>
  <c r="V82" i="22"/>
  <c r="V84" i="22"/>
  <c r="V86" i="22"/>
  <c r="V88" i="22"/>
  <c r="Z75" i="22"/>
  <c r="Y52" i="42" s="1"/>
  <c r="Z77" i="22"/>
  <c r="Z79" i="22"/>
  <c r="Z81" i="22"/>
  <c r="Z83" i="22"/>
  <c r="Z85" i="22"/>
  <c r="Z87" i="22"/>
  <c r="Z76" i="22"/>
  <c r="Z78" i="22"/>
  <c r="Z80" i="22"/>
  <c r="Z82" i="22"/>
  <c r="Z84" i="22"/>
  <c r="Z86" i="22"/>
  <c r="Z88" i="22"/>
  <c r="X40" i="22"/>
  <c r="X42" i="22"/>
  <c r="Q47" i="22"/>
  <c r="H41" i="22"/>
  <c r="S75" i="22"/>
  <c r="S77" i="22"/>
  <c r="S79" i="22"/>
  <c r="S81" i="22"/>
  <c r="S83" i="22"/>
  <c r="S85" i="22"/>
  <c r="S87" i="22"/>
  <c r="S76" i="22"/>
  <c r="S78" i="22"/>
  <c r="S80" i="22"/>
  <c r="S82" i="22"/>
  <c r="S84" i="22"/>
  <c r="S86" i="22"/>
  <c r="S88" i="22"/>
  <c r="W75" i="22"/>
  <c r="W77" i="22"/>
  <c r="W79" i="22"/>
  <c r="W81" i="22"/>
  <c r="W83" i="22"/>
  <c r="W85" i="22"/>
  <c r="W87" i="22"/>
  <c r="W76" i="22"/>
  <c r="W78" i="22"/>
  <c r="W80" i="22"/>
  <c r="W82" i="22"/>
  <c r="W84" i="22"/>
  <c r="W86" i="22"/>
  <c r="W88" i="22"/>
  <c r="AA75" i="22"/>
  <c r="Z52" i="42" s="1"/>
  <c r="AA77" i="22"/>
  <c r="AA79" i="22"/>
  <c r="AA81" i="22"/>
  <c r="AA83" i="22"/>
  <c r="AA85" i="22"/>
  <c r="AA87" i="22"/>
  <c r="AA76" i="22"/>
  <c r="AA78" i="22"/>
  <c r="AA80" i="22"/>
  <c r="AA82" i="22"/>
  <c r="AA84" i="22"/>
  <c r="AA86" i="22"/>
  <c r="AA88" i="22"/>
  <c r="AA39" i="22"/>
  <c r="Q41" i="22"/>
  <c r="U43" i="22"/>
  <c r="M51" i="42"/>
  <c r="R51" i="42"/>
  <c r="V51" i="42"/>
  <c r="Z51" i="42"/>
  <c r="T76" i="22"/>
  <c r="T78" i="22"/>
  <c r="T80" i="22"/>
  <c r="T82" i="22"/>
  <c r="T84" i="22"/>
  <c r="T86" i="22"/>
  <c r="T88" i="22"/>
  <c r="T75" i="22"/>
  <c r="T77" i="22"/>
  <c r="T79" i="22"/>
  <c r="T81" i="22"/>
  <c r="T83" i="22"/>
  <c r="T85" i="22"/>
  <c r="T87" i="22"/>
  <c r="K40" i="22"/>
  <c r="U41" i="22"/>
  <c r="W45" i="22"/>
  <c r="X50" i="22"/>
  <c r="Q86" i="22"/>
  <c r="Q82" i="22"/>
  <c r="Q78" i="22"/>
  <c r="Q85" i="22"/>
  <c r="Q81" i="22"/>
  <c r="Q77" i="22"/>
  <c r="Q88" i="22"/>
  <c r="Q84" i="22"/>
  <c r="Q80" i="22"/>
  <c r="Q76" i="22"/>
  <c r="Q87" i="22"/>
  <c r="Q83" i="22"/>
  <c r="Q79" i="22"/>
  <c r="Q75" i="22"/>
  <c r="U76" i="22"/>
  <c r="U78" i="22"/>
  <c r="U80" i="22"/>
  <c r="U82" i="22"/>
  <c r="U84" i="22"/>
  <c r="U86" i="22"/>
  <c r="U88" i="22"/>
  <c r="U75" i="22"/>
  <c r="U77" i="22"/>
  <c r="U79" i="22"/>
  <c r="U81" i="22"/>
  <c r="U83" i="22"/>
  <c r="U85" i="22"/>
  <c r="U87" i="22"/>
  <c r="Y76" i="22"/>
  <c r="Y78" i="22"/>
  <c r="Y80" i="22"/>
  <c r="Y82" i="22"/>
  <c r="Y84" i="22"/>
  <c r="Y86" i="22"/>
  <c r="Y88" i="22"/>
  <c r="Y75" i="22"/>
  <c r="X52" i="42" s="1"/>
  <c r="Y77" i="22"/>
  <c r="Y79" i="22"/>
  <c r="Y81" i="22"/>
  <c r="Y83" i="22"/>
  <c r="Y85" i="22"/>
  <c r="Y87" i="22"/>
  <c r="S39" i="22"/>
  <c r="T40" i="22"/>
  <c r="T46" i="22"/>
  <c r="U51" i="22"/>
  <c r="O40" i="22"/>
  <c r="N30" i="9"/>
  <c r="O30" i="9"/>
  <c r="O36" i="9" s="1"/>
  <c r="I49" i="22"/>
  <c r="I45" i="22"/>
  <c r="I50" i="22"/>
  <c r="I46" i="22"/>
  <c r="I51" i="22"/>
  <c r="I47" i="22"/>
  <c r="M49" i="22"/>
  <c r="M45" i="22"/>
  <c r="M50" i="22"/>
  <c r="M46" i="22"/>
  <c r="M51" i="22"/>
  <c r="M47" i="22"/>
  <c r="V51" i="22"/>
  <c r="M38" i="22"/>
  <c r="I42" i="22"/>
  <c r="M42" i="22"/>
  <c r="R42" i="22"/>
  <c r="I44" i="22"/>
  <c r="X16" i="42"/>
  <c r="X20" i="42"/>
  <c r="X24" i="42"/>
  <c r="N50" i="22"/>
  <c r="N46" i="22"/>
  <c r="N51" i="22"/>
  <c r="N47" i="22"/>
  <c r="N43" i="22"/>
  <c r="N48" i="22"/>
  <c r="N44" i="22"/>
  <c r="S50" i="22"/>
  <c r="S46" i="22"/>
  <c r="S51" i="22"/>
  <c r="S47" i="22"/>
  <c r="S43" i="22"/>
  <c r="S48" i="22"/>
  <c r="S44" i="22"/>
  <c r="W50" i="22"/>
  <c r="W51" i="22"/>
  <c r="W43" i="22"/>
  <c r="AA43" i="22"/>
  <c r="J38" i="22"/>
  <c r="N38" i="22"/>
  <c r="S38" i="22"/>
  <c r="K39" i="22"/>
  <c r="O39" i="22"/>
  <c r="T39" i="22"/>
  <c r="X39" i="22"/>
  <c r="H40" i="22"/>
  <c r="Q40" i="22"/>
  <c r="U40" i="22"/>
  <c r="I41" i="22"/>
  <c r="M41" i="22"/>
  <c r="R41" i="22"/>
  <c r="N42" i="22"/>
  <c r="S42" i="22"/>
  <c r="M43" i="22"/>
  <c r="V43" i="22"/>
  <c r="M44" i="22"/>
  <c r="AA45" i="22"/>
  <c r="X46" i="22"/>
  <c r="U47" i="22"/>
  <c r="R48" i="22"/>
  <c r="N49" i="22"/>
  <c r="H51" i="22"/>
  <c r="R49" i="22"/>
  <c r="R45" i="22"/>
  <c r="R50" i="22"/>
  <c r="R46" i="22"/>
  <c r="R51" i="22"/>
  <c r="R47" i="22"/>
  <c r="Z45" i="22"/>
  <c r="Z51" i="22"/>
  <c r="Z47" i="22"/>
  <c r="I38" i="22"/>
  <c r="R38" i="22"/>
  <c r="M48" i="22"/>
  <c r="X15" i="42"/>
  <c r="X19" i="42"/>
  <c r="X23" i="42"/>
  <c r="X27" i="42"/>
  <c r="K51" i="22"/>
  <c r="K47" i="22"/>
  <c r="K43" i="22"/>
  <c r="K48" i="22"/>
  <c r="K44" i="22"/>
  <c r="K49" i="22"/>
  <c r="K45" i="22"/>
  <c r="O51" i="22"/>
  <c r="O47" i="22"/>
  <c r="O43" i="22"/>
  <c r="O48" i="22"/>
  <c r="O44" i="22"/>
  <c r="O49" i="22"/>
  <c r="O45" i="22"/>
  <c r="T51" i="22"/>
  <c r="T47" i="22"/>
  <c r="T43" i="22"/>
  <c r="T48" i="22"/>
  <c r="T44" i="22"/>
  <c r="T49" i="22"/>
  <c r="T45" i="22"/>
  <c r="X51" i="22"/>
  <c r="X47" i="22"/>
  <c r="X43" i="22"/>
  <c r="X48" i="22"/>
  <c r="X44" i="22"/>
  <c r="X49" i="22"/>
  <c r="X45" i="22"/>
  <c r="K38" i="22"/>
  <c r="O38" i="22"/>
  <c r="T38" i="22"/>
  <c r="X38" i="22"/>
  <c r="H39" i="22"/>
  <c r="Q39" i="22"/>
  <c r="U39" i="22"/>
  <c r="I40" i="22"/>
  <c r="M40" i="22"/>
  <c r="R40" i="22"/>
  <c r="Z40" i="22"/>
  <c r="N41" i="22"/>
  <c r="S41" i="22"/>
  <c r="K42" i="22"/>
  <c r="O42" i="22"/>
  <c r="T42" i="22"/>
  <c r="Q43" i="22"/>
  <c r="R44" i="22"/>
  <c r="N45" i="22"/>
  <c r="K46" i="22"/>
  <c r="S49" i="22"/>
  <c r="O50" i="22"/>
  <c r="H48" i="22"/>
  <c r="H44" i="22"/>
  <c r="H49" i="22"/>
  <c r="H45" i="22"/>
  <c r="H50" i="22"/>
  <c r="Q48" i="22"/>
  <c r="Q44" i="22"/>
  <c r="Q49" i="22"/>
  <c r="Q45" i="22"/>
  <c r="Q50" i="22"/>
  <c r="Q46" i="22"/>
  <c r="U48" i="22"/>
  <c r="U44" i="22"/>
  <c r="U49" i="22"/>
  <c r="U45" i="22"/>
  <c r="U50" i="22"/>
  <c r="U46" i="22"/>
  <c r="Y46" i="22"/>
  <c r="Q38" i="22"/>
  <c r="U38" i="22"/>
  <c r="I39" i="22"/>
  <c r="M39" i="22"/>
  <c r="R39" i="22"/>
  <c r="Z39" i="22"/>
  <c r="N40" i="22"/>
  <c r="S40" i="22"/>
  <c r="K41" i="22"/>
  <c r="O41" i="22"/>
  <c r="T41" i="22"/>
  <c r="X41" i="22"/>
  <c r="H42" i="22"/>
  <c r="Q42" i="22"/>
  <c r="U42" i="22"/>
  <c r="I43" i="22"/>
  <c r="R43" i="22"/>
  <c r="Z43" i="22"/>
  <c r="S45" i="22"/>
  <c r="O46" i="22"/>
  <c r="I48" i="22"/>
  <c r="Z48" i="22"/>
  <c r="T50" i="22"/>
  <c r="Q51" i="22"/>
  <c r="I21" i="22"/>
  <c r="I15" i="22"/>
  <c r="J15" i="22"/>
  <c r="J21" i="22"/>
  <c r="H15" i="22"/>
  <c r="H21" i="22"/>
  <c r="W52" i="42" l="1"/>
  <c r="W28" i="42"/>
  <c r="W58" i="42"/>
  <c r="G87" i="42"/>
  <c r="W38" i="42"/>
  <c r="N36" i="9"/>
  <c r="P30" i="9"/>
  <c r="P36" i="9" s="1"/>
  <c r="W25" i="42"/>
  <c r="W29" i="42"/>
  <c r="W56" i="42"/>
  <c r="W21" i="42"/>
  <c r="W19" i="42"/>
  <c r="W22" i="42"/>
  <c r="W31" i="42"/>
  <c r="W24" i="42"/>
  <c r="W41" i="42"/>
  <c r="W40" i="42"/>
  <c r="W17" i="42"/>
  <c r="W16" i="42"/>
  <c r="W26" i="42"/>
  <c r="W51" i="42"/>
  <c r="W23" i="42"/>
  <c r="W18" i="42"/>
  <c r="W20" i="42"/>
  <c r="W27" i="42"/>
  <c r="W42" i="42"/>
  <c r="H51" i="42"/>
  <c r="G72" i="42" s="1"/>
  <c r="G88" i="42"/>
  <c r="H43" i="22"/>
  <c r="H61" i="22"/>
  <c r="H46" i="22"/>
  <c r="G56" i="42" s="1"/>
  <c r="H47" i="22"/>
  <c r="H56" i="22"/>
  <c r="H55" i="22"/>
  <c r="H79" i="42"/>
  <c r="Y45" i="22"/>
  <c r="Z42" i="22"/>
  <c r="Z41" i="22"/>
  <c r="X54" i="22"/>
  <c r="W30" i="42" s="1"/>
  <c r="X60" i="22"/>
  <c r="W36" i="42" s="1"/>
  <c r="V62" i="22"/>
  <c r="U38" i="42" s="1"/>
  <c r="V59" i="22"/>
  <c r="J43" i="22"/>
  <c r="Y49" i="22"/>
  <c r="X65" i="22"/>
  <c r="X58" i="22"/>
  <c r="W34" i="42" s="1"/>
  <c r="L65" i="22"/>
  <c r="Y43" i="22"/>
  <c r="L44" i="22"/>
  <c r="Z46" i="22"/>
  <c r="Z38" i="22"/>
  <c r="Y56" i="42" s="1"/>
  <c r="Y44" i="22"/>
  <c r="Y47" i="22"/>
  <c r="Z50" i="22"/>
  <c r="J45" i="22"/>
  <c r="X63" i="22"/>
  <c r="W39" i="42" s="1"/>
  <c r="X57" i="22"/>
  <c r="W33" i="42" s="1"/>
  <c r="Z60" i="22"/>
  <c r="Z59" i="22"/>
  <c r="L61" i="22"/>
  <c r="Y50" i="22"/>
  <c r="Y38" i="22"/>
  <c r="X56" i="42" s="1"/>
  <c r="Y51" i="22"/>
  <c r="X61" i="22"/>
  <c r="W37" i="42" s="1"/>
  <c r="X56" i="22"/>
  <c r="W32" i="42" s="1"/>
  <c r="L59" i="22"/>
  <c r="H72" i="42"/>
  <c r="Y48" i="22"/>
  <c r="Y39" i="22"/>
  <c r="Z49" i="22"/>
  <c r="X59" i="22"/>
  <c r="W35" i="42" s="1"/>
  <c r="Z55" i="22"/>
  <c r="L55" i="22"/>
  <c r="AA47" i="22"/>
  <c r="R53" i="22"/>
  <c r="AA40" i="22"/>
  <c r="AA38" i="22"/>
  <c r="Z56" i="42" s="1"/>
  <c r="AA51" i="22"/>
  <c r="R65" i="22"/>
  <c r="G79" i="42"/>
  <c r="AA41" i="22"/>
  <c r="AA42" i="22"/>
  <c r="R52" i="22"/>
  <c r="AA46" i="22"/>
  <c r="L62" i="42"/>
  <c r="AA50" i="22"/>
  <c r="AA49" i="22"/>
  <c r="AA44" i="22"/>
  <c r="V65" i="22"/>
  <c r="U41" i="42" s="1"/>
  <c r="W44" i="22"/>
  <c r="V20" i="42" s="1"/>
  <c r="N59" i="22"/>
  <c r="N57" i="22"/>
  <c r="V63" i="22"/>
  <c r="U39" i="42" s="1"/>
  <c r="T64" i="22"/>
  <c r="H62" i="22"/>
  <c r="H63" i="22"/>
  <c r="W48" i="22"/>
  <c r="V24" i="42" s="1"/>
  <c r="N55" i="22"/>
  <c r="N53" i="22"/>
  <c r="V64" i="22"/>
  <c r="V61" i="22"/>
  <c r="S58" i="42"/>
  <c r="T62" i="22"/>
  <c r="H65" i="22"/>
  <c r="H59" i="22"/>
  <c r="W49" i="22"/>
  <c r="V25" i="42" s="1"/>
  <c r="W40" i="22"/>
  <c r="W47" i="22"/>
  <c r="N60" i="22"/>
  <c r="V60" i="22"/>
  <c r="V53" i="22"/>
  <c r="H57" i="22"/>
  <c r="I79" i="42"/>
  <c r="N58" i="22"/>
  <c r="N56" i="22"/>
  <c r="V58" i="22"/>
  <c r="U34" i="42" s="1"/>
  <c r="V56" i="22"/>
  <c r="Y60" i="22"/>
  <c r="H53" i="22"/>
  <c r="W41" i="22"/>
  <c r="V17" i="42" s="1"/>
  <c r="N54" i="22"/>
  <c r="N52" i="22"/>
  <c r="V57" i="22"/>
  <c r="V54" i="22"/>
  <c r="U30" i="42" s="1"/>
  <c r="H54" i="22"/>
  <c r="H64" i="22"/>
  <c r="N62" i="22"/>
  <c r="V55" i="22"/>
  <c r="U31" i="42" s="1"/>
  <c r="T62" i="42"/>
  <c r="H58" i="22"/>
  <c r="G63" i="42"/>
  <c r="G86" i="42" s="1"/>
  <c r="J63" i="42"/>
  <c r="H86" i="42" s="1"/>
  <c r="J47" i="22"/>
  <c r="Y58" i="22"/>
  <c r="J51" i="22"/>
  <c r="Y41" i="22"/>
  <c r="R63" i="22"/>
  <c r="T63" i="22"/>
  <c r="T60" i="22"/>
  <c r="Y63" i="22"/>
  <c r="Y57" i="22"/>
  <c r="L57" i="22"/>
  <c r="I72" i="42"/>
  <c r="W38" i="22"/>
  <c r="W39" i="22"/>
  <c r="V15" i="42" s="1"/>
  <c r="W42" i="22"/>
  <c r="V18" i="42" s="1"/>
  <c r="J41" i="22"/>
  <c r="L39" i="22"/>
  <c r="J46" i="22"/>
  <c r="R64" i="22"/>
  <c r="R61" i="22"/>
  <c r="T61" i="22"/>
  <c r="T58" i="22"/>
  <c r="Y61" i="22"/>
  <c r="Y55" i="22"/>
  <c r="L53" i="22"/>
  <c r="L48" i="22"/>
  <c r="L46" i="22"/>
  <c r="Y42" i="22"/>
  <c r="J50" i="22"/>
  <c r="L51" i="22"/>
  <c r="V23" i="42"/>
  <c r="R62" i="22"/>
  <c r="R59" i="22"/>
  <c r="T59" i="22"/>
  <c r="T57" i="22"/>
  <c r="Y65" i="22"/>
  <c r="Y53" i="22"/>
  <c r="L64" i="22"/>
  <c r="L62" i="22"/>
  <c r="K18" i="14"/>
  <c r="L17" i="14"/>
  <c r="L47" i="22"/>
  <c r="L42" i="22"/>
  <c r="T56" i="42"/>
  <c r="L50" i="22"/>
  <c r="R60" i="22"/>
  <c r="R55" i="22"/>
  <c r="T54" i="22"/>
  <c r="T55" i="22"/>
  <c r="Y59" i="22"/>
  <c r="Y56" i="22"/>
  <c r="L52" i="22"/>
  <c r="L58" i="22"/>
  <c r="L45" i="22"/>
  <c r="S56" i="42"/>
  <c r="L41" i="22"/>
  <c r="R58" i="22"/>
  <c r="R56" i="22"/>
  <c r="T56" i="22"/>
  <c r="T53" i="22"/>
  <c r="Y64" i="22"/>
  <c r="Y54" i="22"/>
  <c r="L56" i="22"/>
  <c r="L54" i="22"/>
  <c r="J44" i="22"/>
  <c r="J40" i="22"/>
  <c r="L38" i="22"/>
  <c r="L49" i="22"/>
  <c r="J42" i="22"/>
  <c r="L40" i="22"/>
  <c r="J48" i="22"/>
  <c r="J39" i="22"/>
  <c r="R57" i="22"/>
  <c r="Y62" i="22"/>
  <c r="L60" i="22"/>
  <c r="V22" i="42"/>
  <c r="V21" i="42"/>
  <c r="V26" i="42"/>
  <c r="V27" i="42"/>
  <c r="V19" i="42"/>
  <c r="V16" i="42"/>
  <c r="V58" i="42"/>
  <c r="V62" i="42"/>
  <c r="V52" i="42"/>
  <c r="V14" i="42"/>
  <c r="V28" i="42"/>
  <c r="V40" i="42"/>
  <c r="V35" i="42"/>
  <c r="V34" i="42"/>
  <c r="V41" i="42"/>
  <c r="V32" i="42"/>
  <c r="V31" i="42"/>
  <c r="V57" i="42"/>
  <c r="V37" i="42"/>
  <c r="V33" i="42"/>
  <c r="V38" i="42"/>
  <c r="V30" i="42"/>
  <c r="V29" i="42"/>
  <c r="V39" i="42"/>
  <c r="V36" i="42"/>
  <c r="U19" i="42"/>
  <c r="U28" i="42"/>
  <c r="U35" i="42"/>
  <c r="U29" i="42"/>
  <c r="V45" i="22"/>
  <c r="U21" i="42" s="1"/>
  <c r="V46" i="22"/>
  <c r="U22" i="42" s="1"/>
  <c r="U36" i="42"/>
  <c r="U27" i="42"/>
  <c r="V39" i="22"/>
  <c r="U15" i="42" s="1"/>
  <c r="V48" i="22"/>
  <c r="U24" i="42" s="1"/>
  <c r="V38" i="22"/>
  <c r="U14" i="42" s="1"/>
  <c r="V41" i="22"/>
  <c r="U17" i="42" s="1"/>
  <c r="V42" i="22"/>
  <c r="U18" i="42" s="1"/>
  <c r="V49" i="22"/>
  <c r="U25" i="42" s="1"/>
  <c r="U40" i="42"/>
  <c r="U32" i="42"/>
  <c r="V44" i="22"/>
  <c r="V40" i="22"/>
  <c r="U16" i="42" s="1"/>
  <c r="V47" i="22"/>
  <c r="U23" i="42" s="1"/>
  <c r="U26" i="42"/>
  <c r="U37" i="42"/>
  <c r="U33" i="42"/>
  <c r="U52" i="42"/>
  <c r="U58" i="42"/>
  <c r="T52" i="42"/>
  <c r="T58" i="42"/>
  <c r="R62" i="42"/>
  <c r="S52" i="42"/>
  <c r="R52" i="42"/>
  <c r="R56" i="42"/>
  <c r="R58" i="42"/>
  <c r="Q58" i="42"/>
  <c r="Q56" i="42"/>
  <c r="Q52" i="42"/>
  <c r="J91" i="22"/>
  <c r="I30" i="42" s="1"/>
  <c r="J95" i="22"/>
  <c r="I34" i="42" s="1"/>
  <c r="J99" i="22"/>
  <c r="I38" i="42" s="1"/>
  <c r="J90" i="22"/>
  <c r="I29" i="42" s="1"/>
  <c r="J94" i="22"/>
  <c r="I33" i="42" s="1"/>
  <c r="J98" i="22"/>
  <c r="I37" i="42" s="1"/>
  <c r="J102" i="22"/>
  <c r="I41" i="42" s="1"/>
  <c r="J89" i="22"/>
  <c r="I28" i="42" s="1"/>
  <c r="J93" i="22"/>
  <c r="I32" i="42" s="1"/>
  <c r="J97" i="22"/>
  <c r="I36" i="42" s="1"/>
  <c r="J101" i="22"/>
  <c r="I40" i="42" s="1"/>
  <c r="J100" i="22"/>
  <c r="I39" i="42" s="1"/>
  <c r="J96" i="22"/>
  <c r="I35" i="42" s="1"/>
  <c r="J92" i="22"/>
  <c r="I31" i="42" s="1"/>
  <c r="H91" i="22"/>
  <c r="G30" i="42" s="1"/>
  <c r="H95" i="22"/>
  <c r="G34" i="42" s="1"/>
  <c r="H99" i="22"/>
  <c r="H89" i="22"/>
  <c r="G28" i="42" s="1"/>
  <c r="H92" i="22"/>
  <c r="G31" i="42" s="1"/>
  <c r="H96" i="22"/>
  <c r="H100" i="22"/>
  <c r="H93" i="22"/>
  <c r="G32" i="42" s="1"/>
  <c r="H97" i="22"/>
  <c r="G36" i="42" s="1"/>
  <c r="H101" i="22"/>
  <c r="H102" i="22"/>
  <c r="H90" i="22"/>
  <c r="H94" i="22"/>
  <c r="H98" i="22"/>
  <c r="G37" i="42" s="1"/>
  <c r="I90" i="22"/>
  <c r="H29" i="42" s="1"/>
  <c r="I94" i="22"/>
  <c r="H33" i="42" s="1"/>
  <c r="I98" i="22"/>
  <c r="H37" i="42" s="1"/>
  <c r="I102" i="22"/>
  <c r="H41" i="42" s="1"/>
  <c r="I89" i="22"/>
  <c r="H28" i="42" s="1"/>
  <c r="I93" i="22"/>
  <c r="H32" i="42" s="1"/>
  <c r="I97" i="22"/>
  <c r="H36" i="42" s="1"/>
  <c r="I101" i="22"/>
  <c r="H40" i="42" s="1"/>
  <c r="I92" i="22"/>
  <c r="H31" i="42" s="1"/>
  <c r="I96" i="22"/>
  <c r="H35" i="42" s="1"/>
  <c r="I100" i="22"/>
  <c r="H39" i="42" s="1"/>
  <c r="I91" i="22"/>
  <c r="H30" i="42" s="1"/>
  <c r="I99" i="22"/>
  <c r="H38" i="42" s="1"/>
  <c r="I95" i="22"/>
  <c r="H34" i="42" s="1"/>
  <c r="P62" i="42"/>
  <c r="P56" i="42"/>
  <c r="P58" i="42"/>
  <c r="P52" i="42"/>
  <c r="I88" i="42"/>
  <c r="O38" i="9"/>
  <c r="N15" i="22" s="1"/>
  <c r="O39" i="9"/>
  <c r="N21" i="22" s="1"/>
  <c r="H88" i="22"/>
  <c r="H87" i="22"/>
  <c r="G26" i="42" s="1"/>
  <c r="H86" i="22"/>
  <c r="G25" i="42" s="1"/>
  <c r="H85" i="22"/>
  <c r="H84" i="22"/>
  <c r="H83" i="22"/>
  <c r="H82" i="22"/>
  <c r="G21" i="42" s="1"/>
  <c r="H81" i="22"/>
  <c r="G20" i="42" s="1"/>
  <c r="H80" i="22"/>
  <c r="H79" i="22"/>
  <c r="G18" i="42" s="1"/>
  <c r="H78" i="22"/>
  <c r="H77" i="22"/>
  <c r="G16" i="42" s="1"/>
  <c r="H76" i="22"/>
  <c r="G15" i="42" s="1"/>
  <c r="H75" i="22"/>
  <c r="G14" i="42" s="1"/>
  <c r="N62" i="42"/>
  <c r="H56" i="42"/>
  <c r="M56" i="42"/>
  <c r="L56" i="42"/>
  <c r="J88" i="22"/>
  <c r="J87" i="22"/>
  <c r="J86" i="22"/>
  <c r="J85" i="22"/>
  <c r="I24" i="42" s="1"/>
  <c r="J84" i="22"/>
  <c r="J83" i="22"/>
  <c r="J82" i="22"/>
  <c r="J81" i="22"/>
  <c r="J80" i="22"/>
  <c r="J79" i="22"/>
  <c r="J78" i="22"/>
  <c r="J77" i="22"/>
  <c r="J76" i="22"/>
  <c r="J75" i="22"/>
  <c r="I14" i="42" s="1"/>
  <c r="I88" i="22"/>
  <c r="H27" i="42" s="1"/>
  <c r="I87" i="22"/>
  <c r="I86" i="22"/>
  <c r="I85" i="22"/>
  <c r="H24" i="42" s="1"/>
  <c r="I84" i="22"/>
  <c r="I83" i="22"/>
  <c r="H22" i="42" s="1"/>
  <c r="I82" i="22"/>
  <c r="I81" i="22"/>
  <c r="H20" i="42" s="1"/>
  <c r="I80" i="22"/>
  <c r="H19" i="42" s="1"/>
  <c r="I79" i="22"/>
  <c r="I78" i="22"/>
  <c r="I77" i="22"/>
  <c r="H16" i="42" s="1"/>
  <c r="I76" i="22"/>
  <c r="H15" i="42" s="1"/>
  <c r="I75" i="22"/>
  <c r="H14" i="42" s="1"/>
  <c r="H62" i="42"/>
  <c r="N56" i="42"/>
  <c r="J62" i="42"/>
  <c r="J56" i="42"/>
  <c r="I62" i="42"/>
  <c r="K21" i="22"/>
  <c r="K15" i="22"/>
  <c r="L15" i="22"/>
  <c r="L21" i="22"/>
  <c r="I27" i="42" l="1"/>
  <c r="W62" i="42"/>
  <c r="G38" i="42"/>
  <c r="G22" i="42"/>
  <c r="G23" i="42"/>
  <c r="I16" i="42"/>
  <c r="M62" i="42"/>
  <c r="G29" i="42"/>
  <c r="G62" i="42"/>
  <c r="G84" i="42" s="1"/>
  <c r="U62" i="42"/>
  <c r="H84" i="42"/>
  <c r="G35" i="42"/>
  <c r="I26" i="42"/>
  <c r="G40" i="42"/>
  <c r="G41" i="42"/>
  <c r="S62" i="42"/>
  <c r="G39" i="42"/>
  <c r="I22" i="42"/>
  <c r="K56" i="42"/>
  <c r="I77" i="42" s="1"/>
  <c r="G33" i="42"/>
  <c r="I56" i="42"/>
  <c r="H77" i="42" s="1"/>
  <c r="K62" i="42"/>
  <c r="I84" i="42" s="1"/>
  <c r="I20" i="42"/>
  <c r="U56" i="42"/>
  <c r="L18" i="14"/>
  <c r="N17" i="14"/>
  <c r="N18" i="14" s="1"/>
  <c r="M17" i="14"/>
  <c r="V56" i="42"/>
  <c r="K22" i="22"/>
  <c r="J59" i="42" s="1"/>
  <c r="H81" i="42" s="1"/>
  <c r="K16" i="22"/>
  <c r="J53" i="42" s="1"/>
  <c r="H74" i="42" s="1"/>
  <c r="Q62" i="42"/>
  <c r="U20" i="42"/>
  <c r="N91" i="22"/>
  <c r="N95" i="22"/>
  <c r="N99" i="22"/>
  <c r="N90" i="22"/>
  <c r="N94" i="22"/>
  <c r="N98" i="22"/>
  <c r="N102" i="22"/>
  <c r="N89" i="22"/>
  <c r="N93" i="22"/>
  <c r="N97" i="22"/>
  <c r="N101" i="22"/>
  <c r="N100" i="22"/>
  <c r="N96" i="22"/>
  <c r="N92" i="22"/>
  <c r="L89" i="22"/>
  <c r="L93" i="22"/>
  <c r="L97" i="22"/>
  <c r="L101" i="22"/>
  <c r="L92" i="22"/>
  <c r="L96" i="22"/>
  <c r="L100" i="22"/>
  <c r="L91" i="22"/>
  <c r="L95" i="22"/>
  <c r="L99" i="22"/>
  <c r="L102" i="22"/>
  <c r="L98" i="22"/>
  <c r="L94" i="22"/>
  <c r="L90" i="22"/>
  <c r="K92" i="22"/>
  <c r="K96" i="22"/>
  <c r="J35" i="42" s="1"/>
  <c r="K100" i="22"/>
  <c r="K91" i="22"/>
  <c r="K95" i="22"/>
  <c r="K99" i="22"/>
  <c r="J38" i="42" s="1"/>
  <c r="K90" i="22"/>
  <c r="J29" i="42" s="1"/>
  <c r="K94" i="22"/>
  <c r="J33" i="42" s="1"/>
  <c r="K98" i="22"/>
  <c r="K102" i="22"/>
  <c r="J41" i="42" s="1"/>
  <c r="K93" i="22"/>
  <c r="K89" i="22"/>
  <c r="K97" i="22"/>
  <c r="K101" i="22"/>
  <c r="J40" i="42" s="1"/>
  <c r="G77" i="42"/>
  <c r="H58" i="42"/>
  <c r="P39" i="9"/>
  <c r="O21" i="22" s="1"/>
  <c r="P38" i="9"/>
  <c r="O15" i="22" s="1"/>
  <c r="N39" i="9"/>
  <c r="M21" i="22" s="1"/>
  <c r="N38" i="9"/>
  <c r="M15" i="22" s="1"/>
  <c r="K88" i="22"/>
  <c r="K87" i="22"/>
  <c r="K86" i="22"/>
  <c r="K85" i="22"/>
  <c r="J24" i="42" s="1"/>
  <c r="K84" i="22"/>
  <c r="K83" i="22"/>
  <c r="K82" i="22"/>
  <c r="K81" i="22"/>
  <c r="K80" i="22"/>
  <c r="K79" i="22"/>
  <c r="J18" i="42" s="1"/>
  <c r="K78" i="22"/>
  <c r="K77" i="22"/>
  <c r="J16" i="42" s="1"/>
  <c r="K76" i="22"/>
  <c r="K75" i="22"/>
  <c r="I58" i="42"/>
  <c r="G52" i="42"/>
  <c r="H52" i="42"/>
  <c r="N88" i="22"/>
  <c r="N87" i="22"/>
  <c r="N86" i="22"/>
  <c r="N85" i="22"/>
  <c r="N84" i="22"/>
  <c r="N83" i="22"/>
  <c r="N82" i="22"/>
  <c r="N81" i="22"/>
  <c r="N80" i="22"/>
  <c r="N79" i="22"/>
  <c r="N78" i="22"/>
  <c r="N77" i="22"/>
  <c r="N76" i="22"/>
  <c r="N75" i="22"/>
  <c r="I52" i="42"/>
  <c r="G58" i="42"/>
  <c r="L88" i="22"/>
  <c r="L87" i="22"/>
  <c r="L86" i="22"/>
  <c r="L85" i="22"/>
  <c r="L84" i="22"/>
  <c r="L83" i="22"/>
  <c r="L82" i="22"/>
  <c r="L81" i="22"/>
  <c r="L80" i="22"/>
  <c r="L79" i="22"/>
  <c r="L78" i="22"/>
  <c r="L77" i="22"/>
  <c r="L76" i="22"/>
  <c r="L75" i="22"/>
  <c r="H25" i="42"/>
  <c r="H23" i="42"/>
  <c r="G27" i="42"/>
  <c r="I21" i="42"/>
  <c r="I25" i="42"/>
  <c r="I15" i="42"/>
  <c r="G17" i="42"/>
  <c r="H26" i="42"/>
  <c r="H21" i="42"/>
  <c r="H17" i="42"/>
  <c r="G24" i="42"/>
  <c r="I17" i="42"/>
  <c r="I18" i="42"/>
  <c r="I23" i="42"/>
  <c r="H18" i="42"/>
  <c r="I19" i="42"/>
  <c r="G19" i="42"/>
  <c r="G85" i="42" l="1"/>
  <c r="J21" i="42"/>
  <c r="J36" i="42"/>
  <c r="J22" i="42"/>
  <c r="J28" i="42"/>
  <c r="J30" i="42"/>
  <c r="J27" i="42"/>
  <c r="J20" i="42"/>
  <c r="J34" i="42"/>
  <c r="J15" i="42"/>
  <c r="J23" i="42"/>
  <c r="J32" i="42"/>
  <c r="J39" i="42"/>
  <c r="J17" i="42"/>
  <c r="J25" i="42"/>
  <c r="J37" i="42"/>
  <c r="J31" i="42"/>
  <c r="J26" i="42"/>
  <c r="J19" i="42"/>
  <c r="O17" i="14"/>
  <c r="M18" i="14"/>
  <c r="N16" i="22"/>
  <c r="M16" i="42" s="1"/>
  <c r="N22" i="22"/>
  <c r="M59" i="42" s="1"/>
  <c r="L22" i="22"/>
  <c r="K59" i="42" s="1"/>
  <c r="L16" i="22"/>
  <c r="K14" i="42" s="1"/>
  <c r="M20" i="42"/>
  <c r="K32" i="42"/>
  <c r="K37" i="42"/>
  <c r="K40" i="42"/>
  <c r="M22" i="42"/>
  <c r="K41" i="42"/>
  <c r="K36" i="42"/>
  <c r="M90" i="22"/>
  <c r="M94" i="22"/>
  <c r="M98" i="22"/>
  <c r="M102" i="22"/>
  <c r="M89" i="22"/>
  <c r="M93" i="22"/>
  <c r="M97" i="22"/>
  <c r="M101" i="22"/>
  <c r="M92" i="22"/>
  <c r="M96" i="22"/>
  <c r="M100" i="22"/>
  <c r="M95" i="22"/>
  <c r="M91" i="22"/>
  <c r="M99" i="22"/>
  <c r="O92" i="22"/>
  <c r="O96" i="22"/>
  <c r="O100" i="22"/>
  <c r="O91" i="22"/>
  <c r="O95" i="22"/>
  <c r="O99" i="22"/>
  <c r="O90" i="22"/>
  <c r="O94" i="22"/>
  <c r="O98" i="22"/>
  <c r="O102" i="22"/>
  <c r="O97" i="22"/>
  <c r="O93" i="22"/>
  <c r="O101" i="22"/>
  <c r="O89" i="22"/>
  <c r="G80" i="42"/>
  <c r="G73" i="42"/>
  <c r="K52" i="42"/>
  <c r="J52" i="42"/>
  <c r="H73" i="42" s="1"/>
  <c r="J14" i="42"/>
  <c r="K58" i="42"/>
  <c r="M52" i="42"/>
  <c r="M14" i="42"/>
  <c r="M88" i="22"/>
  <c r="M87" i="22"/>
  <c r="M86" i="22"/>
  <c r="M85" i="22"/>
  <c r="M84" i="22"/>
  <c r="M83" i="22"/>
  <c r="M82" i="22"/>
  <c r="M81" i="22"/>
  <c r="M80" i="22"/>
  <c r="M79" i="22"/>
  <c r="M78" i="22"/>
  <c r="M77" i="22"/>
  <c r="M76" i="22"/>
  <c r="M75" i="22"/>
  <c r="J58" i="42"/>
  <c r="H80" i="42" s="1"/>
  <c r="O88" i="22"/>
  <c r="O87" i="22"/>
  <c r="O86" i="22"/>
  <c r="O85" i="22"/>
  <c r="O84" i="22"/>
  <c r="O83" i="22"/>
  <c r="O82" i="22"/>
  <c r="O81" i="22"/>
  <c r="O80" i="22"/>
  <c r="O79" i="22"/>
  <c r="O78" i="22"/>
  <c r="O77" i="22"/>
  <c r="O76" i="22"/>
  <c r="O75" i="22"/>
  <c r="M58" i="42"/>
  <c r="G78" i="42"/>
  <c r="M30" i="42" l="1"/>
  <c r="M15" i="42"/>
  <c r="M34" i="42"/>
  <c r="M21" i="42"/>
  <c r="M27" i="42"/>
  <c r="M17" i="42"/>
  <c r="M32" i="42"/>
  <c r="M31" i="42"/>
  <c r="M36" i="42"/>
  <c r="M19" i="42"/>
  <c r="M23" i="42"/>
  <c r="K19" i="42"/>
  <c r="H85" i="42"/>
  <c r="M26" i="42"/>
  <c r="H78" i="42"/>
  <c r="M24" i="42"/>
  <c r="M33" i="42"/>
  <c r="M18" i="42"/>
  <c r="M28" i="42"/>
  <c r="M38" i="42"/>
  <c r="M29" i="42"/>
  <c r="M35" i="42"/>
  <c r="M40" i="42"/>
  <c r="M39" i="42"/>
  <c r="K29" i="42"/>
  <c r="M37" i="42"/>
  <c r="K24" i="42"/>
  <c r="M41" i="42"/>
  <c r="Q17" i="14"/>
  <c r="O18" i="14"/>
  <c r="K39" i="42"/>
  <c r="K30" i="42"/>
  <c r="K53" i="42"/>
  <c r="K20" i="42"/>
  <c r="K15" i="42"/>
  <c r="K23" i="42"/>
  <c r="K27" i="42"/>
  <c r="K25" i="42"/>
  <c r="K31" i="42"/>
  <c r="K26" i="42"/>
  <c r="K17" i="42"/>
  <c r="K22" i="42"/>
  <c r="K21" i="42"/>
  <c r="K33" i="42"/>
  <c r="K18" i="42"/>
  <c r="K28" i="42"/>
  <c r="L23" i="42"/>
  <c r="K16" i="42"/>
  <c r="K34" i="42"/>
  <c r="K35" i="42"/>
  <c r="M53" i="42"/>
  <c r="M25" i="42"/>
  <c r="M22" i="22"/>
  <c r="L59" i="42" s="1"/>
  <c r="I81" i="42" s="1"/>
  <c r="M16" i="22"/>
  <c r="L25" i="42" s="1"/>
  <c r="K38" i="42"/>
  <c r="N58" i="42"/>
  <c r="L52" i="42"/>
  <c r="I73" i="42" s="1"/>
  <c r="N52" i="42"/>
  <c r="L58" i="42"/>
  <c r="I80" i="42" s="1"/>
  <c r="L16" i="42" l="1"/>
  <c r="L22" i="42"/>
  <c r="O16" i="22"/>
  <c r="O22" i="22"/>
  <c r="L33" i="42"/>
  <c r="L39" i="42"/>
  <c r="L19" i="42"/>
  <c r="Q18" i="14"/>
  <c r="R17" i="14"/>
  <c r="L37" i="42"/>
  <c r="L38" i="42"/>
  <c r="L53" i="42"/>
  <c r="L26" i="42"/>
  <c r="L17" i="42"/>
  <c r="L35" i="42"/>
  <c r="L41" i="42"/>
  <c r="L36" i="42"/>
  <c r="L29" i="42"/>
  <c r="L34" i="42"/>
  <c r="L28" i="42"/>
  <c r="L30" i="42"/>
  <c r="I74" i="42"/>
  <c r="L18" i="42"/>
  <c r="L31" i="42"/>
  <c r="L14" i="42"/>
  <c r="L15" i="42"/>
  <c r="L21" i="42"/>
  <c r="L32" i="42"/>
  <c r="L40" i="42"/>
  <c r="L20" i="42"/>
  <c r="L27" i="42"/>
  <c r="L24" i="42"/>
  <c r="I85" i="42" l="1"/>
  <c r="I78" i="42"/>
  <c r="R18" i="14"/>
  <c r="S17" i="14"/>
  <c r="Q16" i="22"/>
  <c r="Q22" i="22"/>
  <c r="N59" i="42"/>
  <c r="N35" i="42"/>
  <c r="N32" i="42"/>
  <c r="N40" i="42"/>
  <c r="N36" i="42"/>
  <c r="N29" i="42"/>
  <c r="N28" i="42"/>
  <c r="N37" i="42"/>
  <c r="N38" i="42"/>
  <c r="N39" i="42"/>
  <c r="N34" i="42"/>
  <c r="N41" i="42"/>
  <c r="N33" i="42"/>
  <c r="N31" i="42"/>
  <c r="N30" i="42"/>
  <c r="N53" i="42"/>
  <c r="N24" i="42"/>
  <c r="N16" i="42"/>
  <c r="N18" i="42"/>
  <c r="N21" i="42"/>
  <c r="N23" i="42"/>
  <c r="N17" i="42"/>
  <c r="N26" i="42"/>
  <c r="N27" i="42"/>
  <c r="N22" i="42"/>
  <c r="N25" i="42"/>
  <c r="N19" i="42"/>
  <c r="N14" i="42"/>
  <c r="N20" i="42"/>
  <c r="N15" i="42"/>
  <c r="P59" i="42" l="1"/>
  <c r="P41" i="42"/>
  <c r="P36" i="42"/>
  <c r="P34" i="42"/>
  <c r="P35" i="42"/>
  <c r="P33" i="42"/>
  <c r="P39" i="42"/>
  <c r="P32" i="42"/>
  <c r="P40" i="42"/>
  <c r="P30" i="42"/>
  <c r="P31" i="42"/>
  <c r="P28" i="42"/>
  <c r="P37" i="42"/>
  <c r="P29" i="42"/>
  <c r="P38" i="42"/>
  <c r="P53" i="42"/>
  <c r="P16" i="42"/>
  <c r="P26" i="42"/>
  <c r="P19" i="42"/>
  <c r="P25" i="42"/>
  <c r="P17" i="42"/>
  <c r="P20" i="42"/>
  <c r="P24" i="42"/>
  <c r="P15" i="42"/>
  <c r="P18" i="42"/>
  <c r="P21" i="42"/>
  <c r="P22" i="42"/>
  <c r="P14" i="42"/>
  <c r="P27" i="42"/>
  <c r="P23" i="42"/>
  <c r="S18" i="14"/>
  <c r="T17" i="14"/>
  <c r="R16" i="22"/>
  <c r="R22" i="22"/>
  <c r="S22" i="22" l="1"/>
  <c r="S16" i="22"/>
  <c r="T18" i="14"/>
  <c r="U17" i="14"/>
  <c r="U18" i="14" s="1"/>
  <c r="Q59" i="42"/>
  <c r="Q41" i="42"/>
  <c r="Q29" i="42"/>
  <c r="Q36" i="42"/>
  <c r="Q35" i="42"/>
  <c r="Q33" i="42"/>
  <c r="Q40" i="42"/>
  <c r="Q37" i="42"/>
  <c r="Q34" i="42"/>
  <c r="Q30" i="42"/>
  <c r="Q28" i="42"/>
  <c r="Q39" i="42"/>
  <c r="Q32" i="42"/>
  <c r="Q31" i="42"/>
  <c r="Q38" i="42"/>
  <c r="Q53" i="42"/>
  <c r="Q26" i="42"/>
  <c r="Q15" i="42"/>
  <c r="Q25" i="42"/>
  <c r="Q14" i="42"/>
  <c r="Q23" i="42"/>
  <c r="Q27" i="42"/>
  <c r="Q22" i="42"/>
  <c r="Q20" i="42"/>
  <c r="Q18" i="42"/>
  <c r="Q21" i="42"/>
  <c r="Q16" i="42"/>
  <c r="Q17" i="42"/>
  <c r="Q19" i="42"/>
  <c r="Q24" i="42"/>
  <c r="U16" i="22" l="1"/>
  <c r="U22" i="22"/>
  <c r="T22" i="22"/>
  <c r="T16" i="22"/>
  <c r="R53" i="42"/>
  <c r="R20" i="42"/>
  <c r="R21" i="42"/>
  <c r="R25" i="42"/>
  <c r="R16" i="42"/>
  <c r="R18" i="42"/>
  <c r="R17" i="42"/>
  <c r="R14" i="42"/>
  <c r="R24" i="42"/>
  <c r="R15" i="42"/>
  <c r="R22" i="42"/>
  <c r="R26" i="42"/>
  <c r="R23" i="42"/>
  <c r="R27" i="42"/>
  <c r="R19" i="42"/>
  <c r="R59" i="42"/>
  <c r="R28" i="42"/>
  <c r="R34" i="42"/>
  <c r="R35" i="42"/>
  <c r="R38" i="42"/>
  <c r="R30" i="42"/>
  <c r="R29" i="42"/>
  <c r="R40" i="42"/>
  <c r="R31" i="42"/>
  <c r="R33" i="42"/>
  <c r="R32" i="42"/>
  <c r="R41" i="42"/>
  <c r="R39" i="42"/>
  <c r="R37" i="42"/>
  <c r="R36" i="42"/>
  <c r="S53" i="42" l="1"/>
  <c r="S17" i="42"/>
  <c r="S21" i="42"/>
  <c r="S24" i="42"/>
  <c r="S26" i="42"/>
  <c r="S20" i="42"/>
  <c r="S16" i="42"/>
  <c r="S25" i="42"/>
  <c r="S27" i="42"/>
  <c r="S15" i="42"/>
  <c r="S19" i="42"/>
  <c r="S22" i="42"/>
  <c r="S18" i="42"/>
  <c r="S23" i="42"/>
  <c r="S14" i="42"/>
  <c r="S59" i="42"/>
  <c r="S36" i="42"/>
  <c r="S29" i="42"/>
  <c r="S35" i="42"/>
  <c r="S33" i="42"/>
  <c r="S28" i="42"/>
  <c r="S41" i="42"/>
  <c r="S31" i="42"/>
  <c r="S37" i="42"/>
  <c r="S40" i="42"/>
  <c r="S34" i="42"/>
  <c r="S32" i="42"/>
  <c r="S39" i="42"/>
  <c r="S38" i="42"/>
  <c r="S30" i="42"/>
  <c r="T59" i="42"/>
  <c r="T41" i="42"/>
  <c r="T31" i="42"/>
  <c r="T37" i="42"/>
  <c r="T29" i="42"/>
  <c r="T36" i="42"/>
  <c r="T35" i="42"/>
  <c r="T32" i="42"/>
  <c r="T34" i="42"/>
  <c r="T28" i="42"/>
  <c r="T40" i="42"/>
  <c r="T30" i="42"/>
  <c r="T39" i="42"/>
  <c r="T38" i="42"/>
  <c r="T33" i="42"/>
  <c r="T53" i="42"/>
  <c r="T22" i="42"/>
  <c r="T16" i="42"/>
  <c r="T17" i="42"/>
  <c r="T21" i="42"/>
  <c r="T23" i="42"/>
  <c r="T24" i="42"/>
  <c r="T19" i="42"/>
  <c r="T20" i="42"/>
  <c r="T15" i="42"/>
  <c r="T27" i="42"/>
  <c r="T25" i="42"/>
  <c r="T26" i="42"/>
  <c r="T18" i="42"/>
  <c r="T1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Nicholas Phillips</author>
  </authors>
  <commentList>
    <comment ref="B6" authorId="0" shapeId="0" xr:uid="{00000000-0006-0000-0700-000001000000}">
      <text>
        <r>
          <rPr>
            <sz val="9"/>
            <color indexed="81"/>
            <rFont val="Tahoma"/>
            <family val="2"/>
          </rPr>
          <t>The values in this tab are not updated, they are updated in the default tariff cap model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Graham Reeve</author>
    <author>Nicholas Phillips</author>
    <author>Philip Brodie</author>
    <author>Jonathan Sweeney</author>
  </authors>
  <commentList>
    <comment ref="I12" authorId="0" shapeId="0" xr:uid="{00000000-0006-0000-0900-000001000000}">
      <text>
        <r>
          <rPr>
            <sz val="9"/>
            <color indexed="81"/>
            <rFont val="Tahoma"/>
            <family val="2"/>
          </rPr>
          <t>2015/16 value taken from:
https://assets.publishing.service.gov.uk/government/uploads/system/uploads/attachment_data/file/395655/Consultation_on_LCCC_ESC_operational_costs_2015-16_Govt_Response.pdf
2016/17 value taken from:
https://assets.publishing.service.gov.uk/government/uploads/system/uploads/attachment_data/file/494454/160121_-_2016-17_Op_Costs_-_Government_Response_-_FINAL.pdf</t>
        </r>
      </text>
    </comment>
    <comment ref="W12" authorId="1" shapeId="0" xr:uid="{00000000-0006-0000-0900-000002000000}">
      <text>
        <r>
          <rPr>
            <sz val="9"/>
            <color indexed="81"/>
            <rFont val="Tahoma"/>
            <family val="2"/>
          </rPr>
          <t>Figure as per current BEIS consultation on year 2021/22 operation cost levy: https://assets.publishing.service.gov.uk/government/uploads/system/uploads/attachment_data/file/953938/lccc-esc-ops-cost-consultation-2021-2022-govt-response.pdf</t>
        </r>
      </text>
    </comment>
    <comment ref="Y12" authorId="2" shapeId="0" xr:uid="{7AA48B15-53EE-47A6-9D1A-C689AA6A4F0F}">
      <text>
        <r>
          <rPr>
            <sz val="9"/>
            <color indexed="81"/>
            <rFont val="Tahoma"/>
            <family val="2"/>
          </rPr>
          <t xml:space="preserve">Figure as per BEIS consultatation on year 2022/23 operation cost levy: 
https://assets.publishing.service.gov.uk/government/uploads/system/uploads/attachment_data/file/1031311/lccc-esc-operational-costs-consultation-2022-2025.pdf
</t>
        </r>
      </text>
    </comment>
    <comment ref="P13" authorId="0" shapeId="0" xr:uid="{00000000-0006-0000-0900-000003000000}">
      <text>
        <r>
          <rPr>
            <sz val="9"/>
            <color indexed="81"/>
            <rFont val="Tahoma"/>
            <family val="2"/>
          </rPr>
          <t xml:space="preserve">ILR calculated as a weighted average, based on reconciled actual ILRs as published by LCCC 16 July
</t>
        </r>
      </text>
    </comment>
    <comment ref="T13" authorId="3" shapeId="0" xr:uid="{00000000-0006-0000-0900-000004000000}">
      <text>
        <r>
          <rPr>
            <sz val="9"/>
            <color indexed="81"/>
            <rFont val="Tahoma"/>
            <family val="2"/>
          </rPr>
          <t xml:space="preserve">ILR calculated as a weighted average, based on reconciled actual ILRs as published by LCCC 17 July
</t>
        </r>
      </text>
    </comment>
    <comment ref="I29" authorId="0" shapeId="0" xr:uid="{00000000-0006-0000-0900-000005000000}">
      <text>
        <r>
          <rPr>
            <sz val="9"/>
            <color indexed="81"/>
            <rFont val="Tahoma"/>
            <family val="2"/>
          </rPr>
          <t xml:space="preserve">For historic periods, base on reconciled supply volumes as observed July 2018
For 2015/16, we use 2015/16 total supply volumes - however in other periods total supply volumes are lagged, and based on previous year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Jonathan Sweeney</author>
    <author>Graham Reeve</author>
  </authors>
  <commentList>
    <comment ref="B2" authorId="0" shapeId="0" xr:uid="{00000000-0006-0000-0A00-000001000000}">
      <text>
        <r>
          <rPr>
            <b/>
            <sz val="11"/>
            <color indexed="81"/>
            <rFont val="Tahoma"/>
            <family val="2"/>
          </rPr>
          <t>This tab calculates the FIT scheme allowance for cap periods one to five. Please refer to tab "3i New FIT methodology" for the methodology used from cap period 6 onwards.</t>
        </r>
      </text>
    </comment>
    <comment ref="H13" authorId="1" shapeId="0" xr:uid="{00000000-0006-0000-0A00-000002000000}">
      <text>
        <r>
          <rPr>
            <sz val="9"/>
            <color indexed="81"/>
            <rFont val="Tahoma"/>
            <family val="2"/>
          </rPr>
          <t>For 2015/16 demand based on outturn as BEIS forecast not published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Graham Reeve</author>
    <author>Simon McKean</author>
    <author>Nicholas Phillips</author>
    <author>Philip Brodie</author>
    <author>Olivia Jones</author>
    <author>Michael Smith</author>
  </authors>
  <commentList>
    <comment ref="C12" authorId="0" shapeId="0" xr:uid="{00000000-0006-0000-0B00-000001000000}">
      <text>
        <r>
          <rPr>
            <sz val="9"/>
            <color indexed="81"/>
            <rFont val="Tahoma"/>
            <family val="2"/>
          </rPr>
          <t>2015/16 and 2016/17 values taken from:
https://assets.publishing.service.gov.uk/government/uploads/system/uploads/attachment_data/file/373650/ECO_IA_with_SoS_e-sigf_v2.pdf
2017/18 - 2019/20 taken from:
https://assets.publishing.service.gov.uk/government/uploads/system/uploads/attachment_data/file/586266/ECO_Transition_Final_Stage_IA__For_Publication_.pdf
2020/21 and 2021/22 taken from:
https://assets.publishing.service.gov.uk/government/uploads/system/uploads/attachment_data/file/842280/ECO3_Improving_Consumer_Protection_Final_Stage_Impact_Assessment.pdf</t>
        </r>
      </text>
    </comment>
    <comment ref="T12" authorId="1" shapeId="0" xr:uid="{00000000-0006-0000-0B00-000002000000}">
      <text>
        <r>
          <rPr>
            <sz val="9"/>
            <color indexed="81"/>
            <rFont val="Tahoma"/>
            <family val="2"/>
          </rPr>
          <t>Updated using BEIS latest IA</t>
        </r>
      </text>
    </comment>
    <comment ref="V12" authorId="2" shapeId="0" xr:uid="{00000000-0006-0000-0B00-000003000000}">
      <text>
        <r>
          <rPr>
            <sz val="9"/>
            <color indexed="81"/>
            <rFont val="Tahoma"/>
            <family val="2"/>
          </rPr>
          <t>Updated using BEIS latest IA</t>
        </r>
      </text>
    </comment>
    <comment ref="X12" authorId="3" shapeId="0" xr:uid="{06311DEC-D522-402C-8726-1B11E2135878}">
      <text>
        <r>
          <rPr>
            <sz val="9"/>
            <color indexed="81"/>
            <rFont val="Tahoma"/>
            <family val="2"/>
          </rPr>
          <t>Updated using the latest BEIS IA: https://assets.publishing.service.gov.uk/government/uploads/system/uploads/attachment_data/file/1003740/eco4-consultation-stage-impact-assessment.pdf</t>
        </r>
      </text>
    </comment>
    <comment ref="X13" authorId="3" shapeId="0" xr:uid="{C30ADE3F-23D9-47EC-8AE7-03A6B76F8618}">
      <text>
        <r>
          <rPr>
            <sz val="9"/>
            <color indexed="81"/>
            <rFont val="Tahoma"/>
            <family val="2"/>
          </rPr>
          <t>Updated using the latest BEIS IA: https://assets.publishing.service.gov.uk/government/uploads/system/uploads/attachment_data/file/1003740/eco4-consultation-stage-impact-assessment.pdf</t>
        </r>
      </text>
    </comment>
    <comment ref="R17" authorId="4" shapeId="0" xr:uid="{00000000-0006-0000-0B00-000004000000}">
      <text>
        <r>
          <rPr>
            <sz val="9"/>
            <color indexed="81"/>
            <rFont val="Tahoma"/>
            <family val="2"/>
          </rPr>
          <t xml:space="preserve">Our best estimate of the supply volumes of obligated suppliers as of 1 February is the same as the previous cap period. </t>
        </r>
      </text>
    </comment>
    <comment ref="T17" authorId="5" shapeId="0" xr:uid="{00000000-0006-0000-0B00-000005000000}">
      <text>
        <r>
          <rPr>
            <sz val="9"/>
            <color indexed="81"/>
            <rFont val="Tahoma"/>
            <family val="2"/>
          </rPr>
          <t xml:space="preserve">Our best estimate of the supply volumes of obligated suppliers as of 1 February is the same as the previous cap period. 
</t>
        </r>
      </text>
    </comment>
    <comment ref="V17" authorId="2" shapeId="0" xr:uid="{00000000-0006-0000-0B00-000006000000}">
      <text>
        <r>
          <rPr>
            <sz val="9"/>
            <color indexed="81"/>
            <rFont val="Tahoma"/>
            <family val="2"/>
          </rPr>
          <t xml:space="preserve">Our best estimate of the supply volumes of obligated suppliers as of 1 February is the same as the previous cap period. </t>
        </r>
      </text>
    </comment>
    <comment ref="X17" authorId="3" shapeId="0" xr:uid="{6F8984E3-2669-44AA-ACB2-A2EA16333613}">
      <text>
        <r>
          <rPr>
            <sz val="9"/>
            <color indexed="81"/>
            <rFont val="Tahoma"/>
            <family val="2"/>
          </rPr>
          <t>Our best estimate is the same as the value used in the previous cap period.</t>
        </r>
      </text>
    </comment>
    <comment ref="R18" authorId="4" shapeId="0" xr:uid="{00000000-0006-0000-0B00-000007000000}">
      <text>
        <r>
          <rPr>
            <sz val="9"/>
            <color indexed="81"/>
            <rFont val="Tahoma"/>
            <family val="2"/>
          </rPr>
          <t xml:space="preserve">Our best estimate of the supply volumes of obligated suppliers as of 1 February is the same as the previous cap period. </t>
        </r>
      </text>
    </comment>
    <comment ref="T18" authorId="5" shapeId="0" xr:uid="{00000000-0006-0000-0B00-000008000000}">
      <text>
        <r>
          <rPr>
            <sz val="9"/>
            <color indexed="81"/>
            <rFont val="Tahoma"/>
            <family val="2"/>
          </rPr>
          <t xml:space="preserve">Our best estimate of the supply volumes of obligated suppliers as of 1 February is the same as the previous cap period. 
</t>
        </r>
      </text>
    </comment>
    <comment ref="V18" authorId="2" shapeId="0" xr:uid="{00000000-0006-0000-0B00-000009000000}">
      <text>
        <r>
          <rPr>
            <sz val="9"/>
            <color indexed="81"/>
            <rFont val="Tahoma"/>
            <family val="2"/>
          </rPr>
          <t xml:space="preserve">Our best estimate of the supply volumes of obligated suppliers as of 1 February is the same as the previous cap period. </t>
        </r>
      </text>
    </comment>
    <comment ref="X18" authorId="3" shapeId="0" xr:uid="{DB20913E-1432-42D5-A530-1DD0CD1675F1}">
      <text>
        <r>
          <rPr>
            <sz val="9"/>
            <color indexed="81"/>
            <rFont val="Tahoma"/>
            <family val="2"/>
          </rPr>
          <t xml:space="preserve">Our best estimate is the same as the value used in the previous cap period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Graham Reeve</author>
    <author>Olivia Jones</author>
    <author>Michael Smith</author>
    <author>Simon McKean</author>
    <author>Nicholas Phillips</author>
    <author>Philip Brodie</author>
  </authors>
  <commentList>
    <comment ref="D12" authorId="0" shapeId="0" xr:uid="{00000000-0006-0000-0C00-000001000000}">
      <text>
        <r>
          <rPr>
            <sz val="9"/>
            <color indexed="81"/>
            <rFont val="Tahoma"/>
            <family val="2"/>
          </rPr>
          <t xml:space="preserve">For 2015/16 see:
https://assets.publishing.service.gov.uk/government/uploads/system/uploads/attachment_data/file/359369/warm_home_discount_extension_to_2015-16.pdf
For 2016/17 to 2017/18 see:
https://assets.publishing.service.gov.uk/government/uploads/system/uploads/attachment_data/file/514324/Final_Warm_Home_Discount_consultation_for_publication.pdf
For 2018/19 see:
https://assets.publishing.service.gov.uk/government/uploads/system/uploads/attachment_data/file/716463/Warm_Home_Discount_FS_IA_Signed.pdf
For 2021/22 see:
https://assets.publishing.service.gov.uk/government/uploads/system/uploads/attachment_data/file/926435/warm-home-discount-2021-to-2022-consultation.pdf </t>
        </r>
      </text>
    </comment>
    <comment ref="R12" authorId="1" shapeId="0" xr:uid="{00000000-0006-0000-0C00-000002000000}">
      <text>
        <r>
          <rPr>
            <sz val="9"/>
            <color indexed="81"/>
            <rFont val="Tahoma"/>
            <family val="2"/>
          </rPr>
          <t xml:space="preserve">BEIS target spend for 2018/19 has been updated with inflation as per the WHD regulations. </t>
        </r>
      </text>
    </comment>
    <comment ref="T12" authorId="2" shapeId="0" xr:uid="{00000000-0006-0000-0C00-000003000000}">
      <text>
        <r>
          <rPr>
            <sz val="9"/>
            <color indexed="81"/>
            <rFont val="Tahoma"/>
            <family val="2"/>
          </rPr>
          <t xml:space="preserve">BEIS target spend for 2019/20 has been updated with inflation as per the WHD regulations. </t>
        </r>
      </text>
    </comment>
    <comment ref="X12" authorId="3" shapeId="0" xr:uid="{FED46633-4EB2-45EB-87A7-42940E032933}">
      <text>
        <r>
          <rPr>
            <sz val="9"/>
            <color indexed="81"/>
            <rFont val="Tahoma"/>
            <family val="2"/>
          </rPr>
          <t>The figure for target spending has been taken from the latest BEIS consultation:
https://assets.publishing.service.gov.uk/government/uploads/system/uploads/attachment_data/file/999412/warm-home-discount-reform.pdf
It has been updated to account for inflation
We've used the same core non-core split as previous period.</t>
        </r>
      </text>
    </comment>
    <comment ref="R13" authorId="1" shapeId="0" xr:uid="{00000000-0006-0000-0C00-000004000000}">
      <text>
        <r>
          <rPr>
            <sz val="9"/>
            <color indexed="81"/>
            <rFont val="Tahoma"/>
            <family val="2"/>
          </rPr>
          <t xml:space="preserve">We have assumed the same core/non-core split as the last period. </t>
        </r>
      </text>
    </comment>
    <comment ref="T13" authorId="2" shapeId="0" xr:uid="{00000000-0006-0000-0C00-000005000000}">
      <text>
        <r>
          <rPr>
            <sz val="9"/>
            <color indexed="81"/>
            <rFont val="Tahoma"/>
            <family val="2"/>
          </rPr>
          <t xml:space="preserve">We have assumed the same core/non-core split as the last period.
</t>
        </r>
      </text>
    </comment>
    <comment ref="V13" authorId="4" shapeId="0" xr:uid="{00000000-0006-0000-0C00-000006000000}">
      <text>
        <r>
          <rPr>
            <sz val="9"/>
            <color indexed="81"/>
            <rFont val="Tahoma"/>
            <family val="2"/>
          </rPr>
          <t>We have assumed the same core/non-core split as the last period.</t>
        </r>
      </text>
    </comment>
    <comment ref="R14" authorId="1" shapeId="0" xr:uid="{00000000-0006-0000-0C00-000007000000}">
      <text>
        <r>
          <rPr>
            <sz val="9"/>
            <color indexed="81"/>
            <rFont val="Tahoma"/>
            <family val="2"/>
          </rPr>
          <t xml:space="preserve">We have assumed the same core/non-core split as the last period. </t>
        </r>
      </text>
    </comment>
    <comment ref="T14" authorId="2" shapeId="0" xr:uid="{00000000-0006-0000-0C00-000008000000}">
      <text>
        <r>
          <rPr>
            <sz val="9"/>
            <color indexed="81"/>
            <rFont val="Tahoma"/>
            <family val="2"/>
          </rPr>
          <t>We have assumed the same core/non-core split as the last period.</t>
        </r>
      </text>
    </comment>
    <comment ref="V14" authorId="4" shapeId="0" xr:uid="{00000000-0006-0000-0C00-000009000000}">
      <text>
        <r>
          <rPr>
            <sz val="9"/>
            <color indexed="81"/>
            <rFont val="Tahoma"/>
            <family val="2"/>
          </rPr>
          <t>We have assumed the same core/non-core split as the last period.</t>
        </r>
      </text>
    </comment>
    <comment ref="R15" authorId="1" shapeId="0" xr:uid="{00000000-0006-0000-0C00-00000A000000}">
      <text>
        <r>
          <rPr>
            <sz val="9"/>
            <color indexed="81"/>
            <rFont val="Tahoma"/>
            <family val="2"/>
          </rPr>
          <t xml:space="preserve">Our best estimate of the number of customers of obligated suppliers as of 1 February is the same as last period. </t>
        </r>
      </text>
    </comment>
    <comment ref="T15" authorId="2" shapeId="0" xr:uid="{00000000-0006-0000-0C00-00000B000000}">
      <text>
        <r>
          <rPr>
            <sz val="9"/>
            <color indexed="81"/>
            <rFont val="Tahoma"/>
            <family val="2"/>
          </rPr>
          <t xml:space="preserve">Our best estimate of the number of customers of obligated suppliers as of 1 February is the same as last period. 
</t>
        </r>
      </text>
    </comment>
    <comment ref="V15" authorId="4" shapeId="0" xr:uid="{00000000-0006-0000-0C00-00000C000000}">
      <text>
        <r>
          <rPr>
            <sz val="9"/>
            <color indexed="81"/>
            <rFont val="Tahoma"/>
            <family val="2"/>
          </rPr>
          <t xml:space="preserve">Our best estimate of the number of customers of obligated suppliers as of 1 February is the same as last period. 
</t>
        </r>
      </text>
    </comment>
    <comment ref="X15" authorId="5" shapeId="0" xr:uid="{63EF8CDE-97EC-40B8-810C-DC6BD5ACED65}">
      <text>
        <r>
          <rPr>
            <sz val="9"/>
            <color indexed="81"/>
            <rFont val="Tahoma"/>
            <family val="2"/>
          </rPr>
          <t xml:space="preserve">Our best estimate is the same as the value used in the previous cap period.
</t>
        </r>
      </text>
    </comment>
    <comment ref="R16" authorId="1" shapeId="0" xr:uid="{00000000-0006-0000-0C00-00000D000000}">
      <text>
        <r>
          <rPr>
            <sz val="9"/>
            <color indexed="81"/>
            <rFont val="Tahoma"/>
            <family val="2"/>
          </rPr>
          <t>Our best estimate is the same as the last period.</t>
        </r>
      </text>
    </comment>
    <comment ref="T16" authorId="2" shapeId="0" xr:uid="{00000000-0006-0000-0C00-00000E000000}">
      <text>
        <r>
          <rPr>
            <sz val="9"/>
            <color indexed="81"/>
            <rFont val="Tahoma"/>
            <family val="2"/>
          </rPr>
          <t xml:space="preserve">Our best estimate is the same as the last period.
</t>
        </r>
      </text>
    </comment>
    <comment ref="V16" authorId="4" shapeId="0" xr:uid="{00000000-0006-0000-0C00-00000F000000}">
      <text>
        <r>
          <rPr>
            <sz val="9"/>
            <color indexed="81"/>
            <rFont val="Tahoma"/>
            <family val="2"/>
          </rPr>
          <t xml:space="preserve">Our best estimate is the same as the last period.
</t>
        </r>
      </text>
    </comment>
    <comment ref="X16" authorId="5" shapeId="0" xr:uid="{3C564412-E210-4F3F-9F95-17A239E38B68}">
      <text>
        <r>
          <rPr>
            <sz val="9"/>
            <color indexed="81"/>
            <rFont val="Tahoma"/>
            <family val="2"/>
          </rPr>
          <t>Our best estimate is the same as the value used in the previous cap period.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Simon McKean</author>
  </authors>
  <commentList>
    <comment ref="V13" authorId="0" shapeId="0" xr:uid="{00000000-0006-0000-0D00-000001000000}">
      <text>
        <r>
          <rPr>
            <sz val="9"/>
            <color indexed="81"/>
            <rFont val="Tahoma"/>
            <family val="2"/>
          </rPr>
          <t>Latest Final AAHEDC Tariff + additional uplift for Shetland Cross Subsidy
= 0.030446 + 0.012483
More details can be found in consultation published 25th November 2020 link: 
https://www.ofgem.gov.uk/publications-and-updates/consultation-updating-allowance-shetland-cross-subsidy-default-tariff-cap</t>
        </r>
      </text>
    </comment>
    <comment ref="V14" authorId="0" shapeId="0" xr:uid="{00000000-0006-0000-0D00-000002000000}">
      <text>
        <r>
          <rPr>
            <sz val="9"/>
            <color indexed="81"/>
            <rFont val="Tahoma"/>
            <family val="2"/>
          </rPr>
          <t>Cell updated with November OBR forecast of RPI for 20/21.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Jonathan Sweeney</author>
  </authors>
  <commentList>
    <comment ref="B22" authorId="0" shapeId="0" xr:uid="{00000000-0006-0000-0F00-000001000000}">
      <text>
        <r>
          <rPr>
            <b/>
            <sz val="9"/>
            <color indexed="81"/>
            <rFont val="Tahoma"/>
            <family val="2"/>
          </rPr>
          <t xml:space="preserve">Author:
</t>
        </r>
        <r>
          <rPr>
            <sz val="9"/>
            <color indexed="81"/>
            <rFont val="Tahoma"/>
            <family val="2"/>
          </rPr>
          <t xml:space="preserve">Scheme year 6 (2015/2016) is greyed out because the exempt supply cap on renewable electricity came into effect from 2016/2017 (FIT scheme year 7). </t>
        </r>
      </text>
    </comment>
    <comment ref="I37" authorId="0" shapeId="0" xr:uid="{00000000-0006-0000-0F00-000002000000}">
      <text>
        <r>
          <rPr>
            <b/>
            <sz val="9"/>
            <color indexed="81"/>
            <rFont val="Tahoma"/>
            <family val="2"/>
          </rPr>
          <t xml:space="preserve">Author:
</t>
        </r>
        <r>
          <rPr>
            <sz val="9"/>
            <color indexed="81"/>
            <rFont val="Tahoma"/>
            <family val="2"/>
          </rPr>
          <t xml:space="preserve">
Exempt EII ( Scheme year 10 onwards) </t>
        </r>
      </text>
    </comment>
  </commentList>
</comments>
</file>

<file path=xl/sharedStrings.xml><?xml version="1.0" encoding="utf-8"?>
<sst xmlns="http://schemas.openxmlformats.org/spreadsheetml/2006/main" count="1840" uniqueCount="393">
  <si>
    <t>Scheme</t>
  </si>
  <si>
    <t>December 2018 -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</si>
  <si>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</si>
  <si>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</si>
  <si>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</si>
  <si>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</si>
  <si>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</si>
  <si>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</si>
  <si>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</si>
  <si>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</si>
  <si>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</si>
  <si>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</si>
  <si>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RO</t>
  </si>
  <si>
    <t>CfD</t>
  </si>
  <si>
    <t>FiT</t>
  </si>
  <si>
    <t>ECO</t>
  </si>
  <si>
    <t>WHD</t>
  </si>
  <si>
    <t>AAHEDC</t>
  </si>
  <si>
    <t>February 2018</t>
  </si>
  <si>
    <t>February 2019</t>
  </si>
  <si>
    <t>February 2020</t>
  </si>
  <si>
    <t>February 2021</t>
  </si>
  <si>
    <t>February 2022</t>
  </si>
  <si>
    <t>February 2023</t>
  </si>
  <si>
    <t>Description</t>
  </si>
  <si>
    <t>Source</t>
  </si>
  <si>
    <t>Ofgem</t>
  </si>
  <si>
    <t>Unit</t>
  </si>
  <si>
    <t>Final buy-out price for previous scheme year</t>
  </si>
  <si>
    <t>Forecast of annual RPI for previous calendar year</t>
  </si>
  <si>
    <t>£/ROC</t>
  </si>
  <si>
    <t>%</t>
  </si>
  <si>
    <t>Most recent OBR Economic and Fiscal Outlook, Table 1.7, Supplementary economy tables, calendar years</t>
  </si>
  <si>
    <t>Final level of the Renewables Obligation for the scheme year, as published by BEIS</t>
  </si>
  <si>
    <t>2018/19</t>
  </si>
  <si>
    <t>2019/2020</t>
  </si>
  <si>
    <t>2020/2021</t>
  </si>
  <si>
    <t>2021/2022</t>
  </si>
  <si>
    <t>2022/2023</t>
  </si>
  <si>
    <t>2023/2024</t>
  </si>
  <si>
    <t>August 2019</t>
  </si>
  <si>
    <t>August 2020</t>
  </si>
  <si>
    <t>August 2021</t>
  </si>
  <si>
    <t>August 2022</t>
  </si>
  <si>
    <t>August 2023</t>
  </si>
  <si>
    <t>Gas</t>
  </si>
  <si>
    <t>October 2017 - March 2018</t>
  </si>
  <si>
    <t>April 2017 - September 2017</t>
  </si>
  <si>
    <t>April 2018 - September 2018</t>
  </si>
  <si>
    <t>Updated calculated as of:</t>
  </si>
  <si>
    <t>February 2017</t>
  </si>
  <si>
    <t>August 2017</t>
  </si>
  <si>
    <t>2017/18</t>
  </si>
  <si>
    <t>Obligation level for scheme year</t>
  </si>
  <si>
    <t>Final buy-out price for scheme year</t>
  </si>
  <si>
    <t>AAHEDC charging year:</t>
  </si>
  <si>
    <t>National Grid</t>
  </si>
  <si>
    <t>Final AAHEDC tariff for current charging year</t>
  </si>
  <si>
    <t>Final AAHEDC tariff for previous charging year</t>
  </si>
  <si>
    <t>Tab name</t>
  </si>
  <si>
    <t>Front sheet</t>
  </si>
  <si>
    <t>Title</t>
  </si>
  <si>
    <t>Outputs</t>
  </si>
  <si>
    <t>Tab type</t>
  </si>
  <si>
    <t>n/a</t>
  </si>
  <si>
    <t>MWh</t>
  </si>
  <si>
    <t>£</t>
  </si>
  <si>
    <t>Yearly percentage increase in the exempt supply cap for scheme year</t>
  </si>
  <si>
    <t>BEIS</t>
  </si>
  <si>
    <t>Version Control</t>
  </si>
  <si>
    <t>Changes</t>
  </si>
  <si>
    <t>Target spending for scheme year</t>
  </si>
  <si>
    <t>WHD scheme year:</t>
  </si>
  <si>
    <t>£/customer</t>
  </si>
  <si>
    <t>Annualised costs for scheme year attributed to electricity</t>
  </si>
  <si>
    <t>Date Published</t>
  </si>
  <si>
    <t xml:space="preserve">Inputs and calculations </t>
  </si>
  <si>
    <t>Operational Costs Levy rate for charging year</t>
  </si>
  <si>
    <t>EMR Settlement Limited, Key figures for payments</t>
  </si>
  <si>
    <t>BEIS Central projections of electricity which will be supplied by licensed suppliers</t>
  </si>
  <si>
    <t xml:space="preserve">BEIS, Calculating the Level of the Renewables Obligation – Annex A, Calculation A
</t>
  </si>
  <si>
    <t>RENEWABLE OBLIGATION (RO)</t>
  </si>
  <si>
    <t>WARM HOME DISCOUNT (WHD)</t>
  </si>
  <si>
    <t>ASSISTANCE FOR AREAS WITH HIGH ELECTRICITY DISTRIBUTION COSTS (AAHEDC)</t>
  </si>
  <si>
    <t>ENERGY COMPANY OBLIGATION (ECO)</t>
  </si>
  <si>
    <t>Ofgem, FiT Annual report</t>
  </si>
  <si>
    <t>2018/2019</t>
  </si>
  <si>
    <t>OBR, Economic and fiscal outlook. Fiscal supplementary tables: receipts and other. Enviromental Levies, Table 2.7</t>
  </si>
  <si>
    <t>2015/16</t>
  </si>
  <si>
    <t>2016/17</t>
  </si>
  <si>
    <t>August 2015</t>
  </si>
  <si>
    <t>February 2016</t>
  </si>
  <si>
    <t>August 2016</t>
  </si>
  <si>
    <t>April 2016-September 2016</t>
  </si>
  <si>
    <t>October 2016-March 2017</t>
  </si>
  <si>
    <t>Notes</t>
  </si>
  <si>
    <t>Exempt supply cap for scheme year</t>
  </si>
  <si>
    <t>April 2015 – September 2015</t>
  </si>
  <si>
    <t>February 2015</t>
  </si>
  <si>
    <t>October 2015- March 2016</t>
  </si>
  <si>
    <t>Number of customer of obligated suppliers at 31 December of the previous calendar year</t>
  </si>
  <si>
    <t>Compulsory suppliers % of core group</t>
  </si>
  <si>
    <t>Inputs</t>
  </si>
  <si>
    <t>28AD Charge Restriction Period:</t>
  </si>
  <si>
    <t>November 2018</t>
  </si>
  <si>
    <t>Calculations</t>
  </si>
  <si>
    <t>Forecast buy-out price (if required)</t>
  </si>
  <si>
    <t>For February updates, previous year's buy out price is combined with most recent OBR forecast of annual RPI for previous calendar year, as final buy out price is not published until mid Feb</t>
  </si>
  <si>
    <t>ROCS/MWh supplied</t>
  </si>
  <si>
    <t>£/MWh supplied</t>
  </si>
  <si>
    <t xml:space="preserve">Most recent OBR Economic and Fiscal Outlook, Table 1.7, Supplementary economy tables, Apr - Mar years </t>
  </si>
  <si>
    <t>Forecast of annual RPI for previous charging year</t>
  </si>
  <si>
    <t>Forecast AAHEDC tariff (if required)</t>
  </si>
  <si>
    <t># of customers</t>
  </si>
  <si>
    <t xml:space="preserve">   Of which core</t>
  </si>
  <si>
    <t xml:space="preserve">   Of which Non-core</t>
  </si>
  <si>
    <t>Ofgem, based on information collected from suppliers</t>
  </si>
  <si>
    <t>For February updates, these will be based on our best estimate of the number of customers of obligated suppliers as of 1 February. These will be updated with final values - as used for the purposes of calculating suppliers' obligations - in August.</t>
  </si>
  <si>
    <t>BEIS consultation on WHD scheme</t>
  </si>
  <si>
    <t>MWh supplied</t>
  </si>
  <si>
    <t>Exempt supply cap (MWh) for 2016/17</t>
  </si>
  <si>
    <t>Latest OBR forecast of enviromental levies for scheme year - Feed-in-tariffs</t>
  </si>
  <si>
    <t>FiT scheme year:</t>
  </si>
  <si>
    <t>ECO scheme year:</t>
  </si>
  <si>
    <t>Annualised costs for scheme year attributed to gas</t>
  </si>
  <si>
    <t>BEIS impact assessment</t>
  </si>
  <si>
    <t>Calculate by dividing annualised estimate of supplier impact of scheme in half</t>
  </si>
  <si>
    <t>Uprate to current year prices using GDP deflator</t>
  </si>
  <si>
    <t>RO cost estimate</t>
  </si>
  <si>
    <t>AAHEDC cost estimate</t>
  </si>
  <si>
    <t>WHD cost estimate</t>
  </si>
  <si>
    <t>FiT cost estimate</t>
  </si>
  <si>
    <t xml:space="preserve">ECO cost estimate - gas </t>
  </si>
  <si>
    <t xml:space="preserve">ECO cost estimate - electricity </t>
  </si>
  <si>
    <t>Contracts for difference (CfD)</t>
  </si>
  <si>
    <t>Interim Levy rate</t>
  </si>
  <si>
    <t>Jul to Sep of Cfd year</t>
  </si>
  <si>
    <t>Oct to Dec of Cfd year</t>
  </si>
  <si>
    <t>Jan to Mar of Cfd year</t>
  </si>
  <si>
    <t>Cfd year:</t>
  </si>
  <si>
    <t>Demand weight, profile class 1</t>
  </si>
  <si>
    <t>Apr to Jun</t>
  </si>
  <si>
    <t>Apr to Jun of Cfd year</t>
  </si>
  <si>
    <t>Jul to Sep</t>
  </si>
  <si>
    <t>Oct to Dec</t>
  </si>
  <si>
    <t>Jan to Mar</t>
  </si>
  <si>
    <t>Demand weight, profile class 2</t>
  </si>
  <si>
    <t>Operational cost levy</t>
  </si>
  <si>
    <t>Demand weights based on Elexon profile coefficients, evaluated at ten year seasonally normal noon temperatures.</t>
  </si>
  <si>
    <t>1. Summarise estimates for individual schemes (before losses multiplier applied for Cfd and AAHEDC)</t>
  </si>
  <si>
    <t>Zone</t>
  </si>
  <si>
    <t>Region name</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</si>
  <si>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</si>
  <si>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</si>
  <si>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</si>
  <si>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</si>
  <si>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</si>
  <si>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</si>
  <si>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</si>
  <si>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</si>
  <si>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</si>
  <si>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</si>
  <si>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</si>
  <si>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</si>
  <si>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</si>
  <si>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</si>
  <si>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Cfds</t>
  </si>
  <si>
    <t>2. Apply losses multiplier for AAHEDC</t>
  </si>
  <si>
    <t>October 2018 - March 2019</t>
  </si>
  <si>
    <t>August 2018</t>
  </si>
  <si>
    <t>3. Apply losses multiplier for Cfd</t>
  </si>
  <si>
    <t>Year:</t>
  </si>
  <si>
    <t>£/MWh at GSP</t>
  </si>
  <si>
    <t>£/MWh at transmission system</t>
  </si>
  <si>
    <t>Winter</t>
  </si>
  <si>
    <t>Summer</t>
  </si>
  <si>
    <t>Weights</t>
  </si>
  <si>
    <t>£ per customer per year</t>
  </si>
  <si>
    <t>p/kWh at GSP</t>
  </si>
  <si>
    <t>MWh at transmission system</t>
  </si>
  <si>
    <t>CfD (GB average)</t>
  </si>
  <si>
    <t>AAHEDC (GB average)</t>
  </si>
  <si>
    <t>Typical consumption, MWh</t>
  </si>
  <si>
    <t>GEE uplift</t>
  </si>
  <si>
    <t>Aggregate costs</t>
  </si>
  <si>
    <t>Calculated according to regulations</t>
  </si>
  <si>
    <t>We estimate costs on basis that cap is met in each year</t>
  </si>
  <si>
    <t>We estimate allowance based on assumption that cap is met in each year</t>
  </si>
  <si>
    <t>List of tabs</t>
  </si>
  <si>
    <t>This tab</t>
  </si>
  <si>
    <t>Loss multipliers</t>
  </si>
  <si>
    <t>2a Aggregate costs</t>
  </si>
  <si>
    <t>1 Outputs</t>
  </si>
  <si>
    <t>2. Calculate</t>
  </si>
  <si>
    <t>&lt;= Denotes an input</t>
  </si>
  <si>
    <t>&lt;= Denotes a calculation or output</t>
  </si>
  <si>
    <t>Input data and calculations for renewable obligation</t>
  </si>
  <si>
    <t>Input data and calculations for contracts for difference</t>
  </si>
  <si>
    <t xml:space="preserve">Input data and calculations for energy company obligation </t>
  </si>
  <si>
    <t>Input data and calculations for warm home discount</t>
  </si>
  <si>
    <t>Input data and calculations for assistance for areas with high electricity distribution costs</t>
  </si>
  <si>
    <t>Aggregates cost estimates for each scheme, apply loss uplifts for AAHEDC and Cfds</t>
  </si>
  <si>
    <t>1 Distribution only (AAHEDC)</t>
  </si>
  <si>
    <t>Fuel and Benchmark Metering Arrangement</t>
  </si>
  <si>
    <t>Total</t>
  </si>
  <si>
    <t>3. Weighted average annual values (GB average)</t>
  </si>
  <si>
    <t>Demand</t>
  </si>
  <si>
    <t>3a Demand</t>
  </si>
  <si>
    <t>Typical consumption assumption</t>
  </si>
  <si>
    <t>3b RO</t>
  </si>
  <si>
    <t>3c Cfd</t>
  </si>
  <si>
    <t>3d FiT</t>
  </si>
  <si>
    <t>3e ECO</t>
  </si>
  <si>
    <t>3f WHD</t>
  </si>
  <si>
    <t>3g AAHEDC</t>
  </si>
  <si>
    <t>3h Losses</t>
  </si>
  <si>
    <t>3. Inputs</t>
  </si>
  <si>
    <t>Typical consumption values</t>
  </si>
  <si>
    <t>Fuel / Benchmark Metering Arrangement</t>
  </si>
  <si>
    <r>
      <t xml:space="preserve">If confirmation is provided by BEIS that the Energy Intensive Industry exemption will apply to FiTs for a forthcoming 28AD Charge Restriction Period, the supply volume used will be the BEIS' estimate </t>
    </r>
    <r>
      <rPr>
        <i/>
        <sz val="9"/>
        <color theme="1"/>
        <rFont val="Verdana"/>
        <family val="2"/>
      </rPr>
      <t xml:space="preserve">excluding </t>
    </r>
    <r>
      <rPr>
        <sz val="9"/>
        <color theme="1"/>
        <rFont val="Verdana"/>
        <family val="2"/>
      </rPr>
      <t>forecast EII demand.</t>
    </r>
  </si>
  <si>
    <t>Total reconciled supply volumes relate to period April to March, excluding EII and GEE exempt volumes</t>
  </si>
  <si>
    <t>For periods that follow the update date (ie all quarters in February updates, and Oct - Dec and Jan - Mar in August updates), ILR's are based on latest forecasts published by LCCC as of time of update. For periods that are either prior to the update date or overlap with it (ie Apr - Jun and Jul - Sep in August updates), ILR's based on final values published by LCCC - included any in period adjustments as made by 1 August. Actual reconciled ILRs are used where available. In period adjustments are pro-rated according to number of days in quarter to which they apply.</t>
  </si>
  <si>
    <t>Supply volumes of obligated suppliers - gas</t>
  </si>
  <si>
    <t xml:space="preserve">Supply volumes of obligated suppliers - electricity </t>
  </si>
  <si>
    <t>January 2019 - March 2019</t>
  </si>
  <si>
    <t>Share of supply volumes of all obligated suppliers accounted for by 'fully' obligated suppliers - gas</t>
  </si>
  <si>
    <t>Share of supply volumes of all obligated suppliers accounted for by 'fully' obligated suppliers - electricity</t>
  </si>
  <si>
    <t xml:space="preserve">The policy cost allowance values calculated are for Benchmark Annual Consumption Level m (typical consumption). </t>
  </si>
  <si>
    <t>The policy cost allowance values for Benchmark Annual Consumption Level nil are equal to the scheme estimate for WHD for the relevant fuel (see table 2 on sheet 1a).</t>
  </si>
  <si>
    <t>Charge Restriction Region</t>
  </si>
  <si>
    <t xml:space="preserve"> </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</si>
  <si>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</si>
  <si>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</si>
  <si>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</si>
  <si>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</si>
  <si>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 Scheme by scheme estimates (GB average). The WHD estimate for each fuel and Benchmark Metering Arrangement is used as the Policy Cost Allowance at Benchmark Annual Consumption Level nil kWh.</t>
  </si>
  <si>
    <t>Policy Cost Allowance</t>
  </si>
  <si>
    <t>This tab shows the Policy Cost Allowance values for each fuel, Benchmark Metering Arrangement and 28AD Charge Restriction Period.
The values in section 1 below are for Benchmark Annual Consumption Level m kWh (typical consumption). The values of the Policy Cost Allowance at Benchmark Annual Consumption Level nil kWh are equal to the WHD values in section 2 below.</t>
  </si>
  <si>
    <t>Electricity - Single-Rate Metering Arrangement</t>
  </si>
  <si>
    <t>Electricity - Multi-Register Metering Arrangement</t>
  </si>
  <si>
    <t>Fiscal year (April to March):</t>
  </si>
  <si>
    <t>Table showing the policy cost allowance calculated for each 28AD Charge Restriction Period</t>
  </si>
  <si>
    <t>Loss multipliers for each 28AD Charge Restriction Period</t>
  </si>
  <si>
    <t>This tab aggregates our estimates of the charges to a supplier associated with each scheme. It calculates the estimated cost of the AAHEDC and CfD schemes with losses applied.</t>
  </si>
  <si>
    <t>2 Transmission and distribution (CfD)</t>
  </si>
  <si>
    <t>RO charging year:</t>
  </si>
  <si>
    <t>1. Policy Cost Allowance values at Benchmark Annual Consumption Level m (typical consumption), to be used to update level of default tariff cap</t>
  </si>
  <si>
    <t>1a Policy Cost Allowance</t>
  </si>
  <si>
    <t>This model shows how the value of the Policy Cost Allowance, used to update the level of the default tariff cap, is calculated.</t>
  </si>
  <si>
    <t>The value is calculated by combining information on forecast trends in the costs of different schemes. Calculations relating to each scheme - including details of input data - are provided in the relevant tabs.</t>
  </si>
  <si>
    <t>Different values of the index are calculated for gas, Single-Rate electricity and Multi-Register electricity.</t>
  </si>
  <si>
    <t>Also included in the model are values of the indices for historic periods. These illustrate what the value would have been, had the model been used to calculate their value in these periods, and are included for illustration only. For the avoidance of doubt, these values will not be used to set the level of the default tariff cap.</t>
  </si>
  <si>
    <t>This sheet gives an overview of the content of each of the tabs.</t>
  </si>
  <si>
    <t>This tab shows the consumption values for which the policy cost allowance is calculated, as well as the summer/winter weights used to calculate weighted average annual values of the policy cost allowance (based on Ofgem analysis of Elexon / Xoserve data).</t>
  </si>
  <si>
    <t>FEED IN TARIFFS (FiT)</t>
  </si>
  <si>
    <t>This tab estimates the cost to a supplier of meeting its obligation under the renewable obligation scheme, by combining the buy out price and obligation level.</t>
  </si>
  <si>
    <t>This tab estimates the costs of charges associated with assistance for areas with high electricity distribution costs.</t>
  </si>
  <si>
    <t>Annex 4 - Policy cost allowance methodology</t>
  </si>
  <si>
    <t>Published for statutory consultation</t>
  </si>
  <si>
    <t>v1.1</t>
  </si>
  <si>
    <t>v1.2</t>
  </si>
  <si>
    <t>Ofgem analysis of Elexon data - see supplemental model, demand and losses</t>
  </si>
  <si>
    <t>-Inputs added for first cap period (using same values as Winter 2018/19)
-Tab '3e ECO' updated. Cells O17 &amp; O18 updated with latest supply volumes of obligated suppliers. Q12 to Q21 populated with relevant data for initial price cap for ECO3 phase one. Cells R20:AA21 updated to reflect ECO3 phase two 'supplier allowance' approach. 
-Tab '3e ECO' and '3c CfD' description text updated
-Formulae in row 18 on '3f WHD' tab updated to show blank when no data entered
-Fixed external links that had errors
-'2a Aggregate costs' sheet, row 51-64, col I-R and Row 88 - 101 col I-R - updated formulas to reflect multi-register costs rather than single rate (no impact on outputs)
-Row 28-41, col H-Q on '1a Policy cost allowance' tab - updated formulas to reflect Multi-register values rather than Single Rate (no impact on outputs)
-Column showing transmission loss zone relating to each region removed from tab '1a Policy Cost Allowance' and tab '2a Aggregate costs'
-Minor formatting changes</t>
  </si>
  <si>
    <t>This tab estimates the costs of Cfds, by combining forecasts of the interim levy rate (as published by the LCCC) with assumptions about the proportion of demand which takes place in each quarter.  An adjustment is made for green excluded electricity (based on the capped level of excluded energy). Finally the operational cost levy is added.</t>
  </si>
  <si>
    <t>Green Excluded Electricity cap</t>
  </si>
  <si>
    <t>Total reconciled supply volumes - most recent full year</t>
  </si>
  <si>
    <t>Update calculated as of:</t>
  </si>
  <si>
    <t xml:space="preserve">This tab estimates the cost to a 'fully' obligated supplier of meeting its obligation under the ECO scheme. Forecasts of annual total scheme costs are based on those published by BEIS in its impact assessment. These are combined with our own estimates of the share of total eligible supply volumes accounted for by 'fully' obligated suppliers - and the total number of customers of those suppliers. From April 2019 our cap update will take into account the 'supplier allowance' approach where the costs will be calculated by dividing the annualised scheme costs by the total supply volumes of all obligated suppliers. </t>
  </si>
  <si>
    <t>Values are as at 31 Dec previous calendar year. For February updates, these will be based on our best estimate of the supply volumes of obligated suppliers as of 1 February. These will be updated with final values - as used for the purposes of calculating suppliers' obligations - in August if applicable.
For ECO2 and phase one of ECO3, we calculated the average cost for 'fully' obligated suppliers above the higher threshold only. For later phases of ECO3, we will calculate the average cost across all obligated suppliers.</t>
  </si>
  <si>
    <t>This tab calculates the cost to an obligated supplier of the WHD scheme. Target spending for the year is split out between our expectation of core and non-core spending. The cost per customer is then calculated using our estimates of the number of customers of obligated suppliers. We also exclude that part of core spending captured by voluntary suppliers.</t>
  </si>
  <si>
    <t>This tab summarises the loss multipliers, to be used to uplift AAHEDC and CfD costs, for each 28AD Charge Restriction Period. It is populated using the outputs of the supplemental model - demand and losses.</t>
  </si>
  <si>
    <t>Benchmark Metering Arrangement</t>
  </si>
  <si>
    <t>Single Rate</t>
  </si>
  <si>
    <t>Multi-Register</t>
  </si>
  <si>
    <t>v1.3</t>
  </si>
  <si>
    <t xml:space="preserve">-Inputs updated for second cap period
-Tab '3f WHD' cell R12 - BEIS target spend for 2018/19 has been updated with inflation as per the WHD regulations. 
-Tab '3f WHD' cells R13&amp;14 - we have maintained the same core/non-core split as the previous cap period. </t>
  </si>
  <si>
    <t>v1.4</t>
  </si>
  <si>
    <t>v1.5</t>
  </si>
  <si>
    <t>Ofgem, Feed-in Tariffs: Guidance for Licensed Electricity Suppliers (Version 11)</t>
  </si>
  <si>
    <t>-Policy cost and losses inputs updated for price cap period 01 Oct 2019 to 31 Mar 2020
-Tab '3d FiT' Cell S13 - updated to reflect confirmation from BEIS that the Energy Intensive Industry exemption will apply to FiTs for this forthcoming 28AD Charge Restriction Period, the supply volume used is the BEIS' estimate excluding forecast EII demand.</t>
  </si>
  <si>
    <t>- Policy cost and losses inputs updated for price cap period 01 Apr 2020 to 30 Sep 2020.
- Tab '3d FiT' cell D15 - added link to Ofgem Feed-in Tariffs: Guidance for Licensed Electricity Suppliers (Version 11).
- Tab '3b RO' cell D15, '3e ECO' cell D14 and '3g AAHEDC' cell D14 - updated link to latest OBR Economic and Fiscal outlook.
- Tab '3f WHD' cell T12 - BEIS target spend for 2019/20 has been updated with inflation as per the WHD regulations. 
- Tab '3f WHD' cells T13&amp;T14 - we have maintained the same core/non-core split as the previous cap period.
- Tab '3f WHD' cells T15&amp;T16 - Our best estimate of the number of customers of obligated suppliers as of 1 February is the same as last period.
- Tab '3e ECO' cell T12&amp;T13 - updated using figures from latest BEIS IA.</t>
  </si>
  <si>
    <t>v1.6</t>
  </si>
  <si>
    <t>LCCC Scheme Dashboards</t>
  </si>
  <si>
    <t>v1.7</t>
  </si>
  <si>
    <t xml:space="preserve">
- Tab ’3c CfD’ Amended the text cells E13 and E25 to 'LCCC Scheme Dashboards'. Weblinks have also been updated to relevant link set out in consultation. The source of data we are using remains unchanged, only the links on the LCCC website have changed due to their website redesign. 
</t>
  </si>
  <si>
    <t>- Policy cost and losses inputs updated for price cap period 01 Oct 2020 to 31 Mar 2021 
- Tab ’3d FIT’ we inserted values in U12 and U13 that were sourced from the OBR forecast from their March 2019 publication. We made a decision to use this source for cap period 5 in our ‘Decision on changes to Feed-in-tariffs allowance in the default tariff cap’ that was published on the 5 August 2020</t>
  </si>
  <si>
    <t>2016-17 Winter</t>
  </si>
  <si>
    <t>2017-18 Summer</t>
  </si>
  <si>
    <t>2017-18 Winter</t>
  </si>
  <si>
    <t>2018-19 Summer</t>
  </si>
  <si>
    <t>2018-19 Winter</t>
  </si>
  <si>
    <t>2019-20 Summer</t>
  </si>
  <si>
    <t>2019-20 Winter</t>
  </si>
  <si>
    <t>2020-21 Summer</t>
  </si>
  <si>
    <t>2020-21 Winter</t>
  </si>
  <si>
    <t>2021-22 Summer</t>
  </si>
  <si>
    <t>2021-22 Winter</t>
  </si>
  <si>
    <t>2022-23 Summer</t>
  </si>
  <si>
    <t>2022-23 Winter</t>
  </si>
  <si>
    <t>2023-24 Summer</t>
  </si>
  <si>
    <t>2023-24 Winter</t>
  </si>
  <si>
    <t>FIT Scheme year</t>
  </si>
  <si>
    <t>Quarter in FIT scheme year</t>
  </si>
  <si>
    <t>Levelisation fund (£)</t>
  </si>
  <si>
    <t>Summer price cap period to which FiT rate applies</t>
  </si>
  <si>
    <t>Winter price cap period to which FiT rate applies</t>
  </si>
  <si>
    <t>Q1</t>
  </si>
  <si>
    <t>Q2</t>
  </si>
  <si>
    <t>Q3</t>
  </si>
  <si>
    <t>Q4</t>
  </si>
  <si>
    <t>Calendar months</t>
  </si>
  <si>
    <t>April - June</t>
  </si>
  <si>
    <t>July - September</t>
  </si>
  <si>
    <t>October - December</t>
  </si>
  <si>
    <t>January - March</t>
  </si>
  <si>
    <t>28AD charge restriction period:</t>
  </si>
  <si>
    <t>Input data and calculations for feed in tariffs up until cap period 5</t>
  </si>
  <si>
    <t>Input data and calculations for feed in tariffs from cap period 6 onwards.</t>
  </si>
  <si>
    <t>FEED IN TARIFFS (FIT)</t>
  </si>
  <si>
    <t>Total Electricity supplied (MWh)</t>
  </si>
  <si>
    <t>N/A</t>
  </si>
  <si>
    <t>lookup Period</t>
  </si>
  <si>
    <t>FIT cost estimate (£/MWh).</t>
  </si>
  <si>
    <t>3i New FIT methodology</t>
  </si>
  <si>
    <t xml:space="preserve">Previous year's charge combined with RPI for Feb update, which is made prior to the final (or draft) charge being pubilshed by National Grid. RPI is most recent OBR forecast for the previous charging year. For 28AD charge restriction period April 2021 – September 2021, an additional p/kWh figure is included to allow for the Shetland Cross Subsidy. For all subsequent charge restriction periods the Final AAHEDC tariff will incorporate the Shetland Cross Subsidy. </t>
  </si>
  <si>
    <t>RPI (%)</t>
  </si>
  <si>
    <t>RPI index (scheme year 6 =100)</t>
  </si>
  <si>
    <t>Row reference to scheme year</t>
  </si>
  <si>
    <t xml:space="preserve">Note: Multiply the costs by the respective RPI index  </t>
  </si>
  <si>
    <t>Row reference to scheme year costs are incurred</t>
  </si>
  <si>
    <t>Scheme year which the tariff is adjusted for RPI inflation</t>
  </si>
  <si>
    <t>2015/2016</t>
  </si>
  <si>
    <t>2016/2017</t>
  </si>
  <si>
    <t>2017/2018</t>
  </si>
  <si>
    <t>Note: We calculate the appropriate inflation metric for each scheme year costs depending on when they are being recovered.</t>
  </si>
  <si>
    <t>Column scheme year reference is the scheme year ongoing at the same time as the cap period</t>
  </si>
  <si>
    <t>Notes: Calculate the inflated levelisation fund, electricty supplied and exempt electricity that will be passed through to each period. Then calculate the FIT estimate (£/MWh) as levelisation fund divided by total electricity supplied minus total exempt electricity supplied.</t>
  </si>
  <si>
    <t>Inflated Levelisation fund (£)</t>
  </si>
  <si>
    <t>1. Input data - Exempt Supply cap on renewable electricity sourced from outside the UK</t>
  </si>
  <si>
    <t>Exempt supply for EII
(MWh)</t>
  </si>
  <si>
    <t>Total Exempt Electricity supplied from Energy Intensive Industry (EII)
(MWh)</t>
  </si>
  <si>
    <t>2. Input data - Quarterly  levelisation funds and electricity supplied</t>
  </si>
  <si>
    <t>3. Input: Retail Price index(RPI) inflation percentage applied to tariff</t>
  </si>
  <si>
    <t>4. Calculating the indexed Levelisation Fund (£)</t>
  </si>
  <si>
    <t>4.1 Break down of scheme year costs allocated to each charge restriction period</t>
  </si>
  <si>
    <t xml:space="preserve">4.2 RPI index breakdown used to inflate costs from the scheme year they are incurred to the scheme year they are recovered. </t>
  </si>
  <si>
    <t>4.3 Calculating the indexed Levelisation Fund (£)</t>
  </si>
  <si>
    <t>5. Calculate the FIT cost estimate (£/MWh).</t>
  </si>
  <si>
    <t>v1.8</t>
  </si>
  <si>
    <t>Annual exempt supply cap level for renewable electricity sourced from outside the UK (MWh)</t>
  </si>
  <si>
    <t>Exempt supply cap level for renewable electricity sourced from outside the UK (MWh)</t>
  </si>
  <si>
    <t>Note: The Exempt supply cap on renewable electricity came into effect from 2016/2017 (FIT scheme year 7). The scheme year's cap is weighted eqaully across all quarters within a given scheme year.</t>
  </si>
  <si>
    <t>Each quarter's exempt supply cap level for a given scheme year applied to renewable electricity sourced from outside the UK (MWh)</t>
  </si>
  <si>
    <t>Exempt supply for renewable electricity from outside the UK (MWh)</t>
  </si>
  <si>
    <t>1.1 Input data used to calculate the exempt Supply cap on renewable electricity sourced from outside the UK</t>
  </si>
  <si>
    <t>Source: FIT Annual reports - https://www.ofgem.gov.uk/environmental-programmes/fit/contacts-guidance-and-resources/public-reports-and-data-fit/annual-reports . The Exempt supply cap on renewable electricity came into effect from 2016/2017 (FIT scheme year 7).</t>
  </si>
  <si>
    <t>Yearly percentage increase in the exempt supply cap for scheme year (%)</t>
  </si>
  <si>
    <t>Source: Future annual cap levels can be calculated given that a yearly 10% increase is applied to the exempt supply cap from one scheme year to the next: https://www.ofgem.gov.uk/publications-and-updates/feed-tariffs-guidance-licensed-electricity-suppliers-version-13</t>
  </si>
  <si>
    <t>1.2 Input data - Exempt Supply cap on renewable electricity sourced from outside the UK</t>
  </si>
  <si>
    <t>Note: Exempt supply cap level for renewable electricity sourced from outside the UK is sourced from table 1.2</t>
  </si>
  <si>
    <t>Source: Feed-in Tariff (FIT): Tariff tables, https://www.ofgem.gov.uk/environmental-programmes/fit/fit-tariff-rates (see publications at bottom of weblink)</t>
  </si>
  <si>
    <t xml:space="preserve">Note: We lookup the value in table 1.1 for the Annual exempt supply cap in scheme year 7. We calculate the remaining scheme years annual supply cap by multiplying the previous scheme years cap by the yearly percentage increase from table 1.1. </t>
  </si>
  <si>
    <t xml:space="preserve">FIT scheme costs from period 6 onward. Levelisation fund, total electricity supplied and total exempt electricity supplied from Energy Intensive Industry (EII) as issued in quarterly invoices and published in FIT quarterly reports. Both summer and winter 28AD Charge Restriction Periods use FIT scheme costs and demand on a 18-month lagged basis and uprate the scheme costs by the Retail Price Index (RPI) inflation to estimate costs in the upcoming period. </t>
  </si>
  <si>
    <t xml:space="preserve">Note: This table looks up the costs in each scheme year and sums those costs that are recovered in each cap period (all data sourced from table 2) </t>
  </si>
  <si>
    <t>This tab estimates the cost to a supplier of meeting its obligation under the FiT scheme for cap period one to five. Forecasts of total scheme costs are based on those published by the OBR.</t>
  </si>
  <si>
    <t>Source: Ofgem FIT quarterly invoices. Also published https://www.ofgem.gov.uk/environmental-programmes/fit/contacts-guidance-and-resources/public-reports-and-data-fit/feed-tariffs-quarterly-report</t>
  </si>
  <si>
    <t>- Inputs updated for sixth cap period
- Tab '3b RO' cell D15, '3e ECO' cell D14, '3g AAHEDC' cell D14 - updated link to latest OBR Economic and Fiscal outlook.
- Tab '3c CfD' cell W12 - BEIS consultation ongoing for year 2021/22 operational costs levy.</t>
  </si>
  <si>
    <t>v1.9</t>
  </si>
  <si>
    <t>- Inputs updated for seventh period
- Tab '3e ECO' cell D14 - updated link to latest OBR Economic and Fiscal outlook.</t>
  </si>
  <si>
    <t>GGL</t>
  </si>
  <si>
    <t>GREEN GAS LEVY (GGL)</t>
  </si>
  <si>
    <t>GGL scheme year:</t>
  </si>
  <si>
    <t>Levy rate</t>
  </si>
  <si>
    <t xml:space="preserve">This tab calculates the cost to an obligated supplier for the GGL which funds the Green Gas Support Scheme (GGSS). </t>
  </si>
  <si>
    <t>3j GGL</t>
  </si>
  <si>
    <t>Input data and calculation for green gas levy</t>
  </si>
  <si>
    <t>pence/meter/day</t>
  </si>
  <si>
    <t>£/meter</t>
  </si>
  <si>
    <t>GGL allowance</t>
  </si>
  <si>
    <t>Backdated levy rate for first scheme year</t>
  </si>
  <si>
    <t>v1.10</t>
  </si>
  <si>
    <t>Latest published OBR forecasts used to inflate annualised costs to current year prices (published costs are in 2015 prices in the ECO2t impact assessment, and 2017 prices for ECO3).</t>
  </si>
  <si>
    <t>In the first scheme year (30 November 2021 - 31 March 2022) there are 122 days.</t>
  </si>
  <si>
    <t xml:space="preserve">-Policy cost and losses inputs updated for price cap period 01 April 2022 to 30 September 2022.
-Tab '3j GGL' added to allow for costs associated with GGL. Relevant rows also added to tabs '2a Aggregate costs' and 1a Policy Cost Allowance' </t>
  </si>
  <si>
    <t>Payments forecast</t>
  </si>
  <si>
    <t>£s/MWh</t>
  </si>
  <si>
    <t>Expected levy payment</t>
  </si>
  <si>
    <t>Expected levy payment, weighted by demand - Single-Rate Metering Arrangement</t>
  </si>
  <si>
    <t>Expected levy payment, weighted by demand - Multi-Register Metering Arrangement</t>
  </si>
  <si>
    <t>£s</t>
  </si>
  <si>
    <t>v1.11</t>
  </si>
  <si>
    <t>- Tab '3c CfD' Rows 17-20 updated with forecast CfD payments from the LCCC. Rows 31-34 updated with the expected levy payments for CfD year. Rows 38-39 use rows 31 to 34 as an input for the calculations, sourcing the relevant cap period data.</t>
  </si>
  <si>
    <t>Used LCCC demand forecast and LCCC dashboard data to calculate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</si>
</sst>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_-* #,##0.000_-;\-* #,##0.000_-;_-* &quot;-&quot;??_-;_-@_-"/>
    <numFmt numFmtId="170" formatCode="_-* #,##0.0000_-;\-* #,##0.0000_-;_-* &quot;-&quot;??_-;_-@_-"/>
    <numFmt numFmtId="171" formatCode="0.000"/>
    <numFmt numFmtId="172" formatCode="#,##0_ ;\-#,##0\ "/>
    <numFmt numFmtId="173" formatCode="0.00000000"/>
    <numFmt numFmtId="174" formatCode="0.0000000"/>
    <numFmt numFmtId="175" formatCode="0.000000"/>
    <numFmt numFmtId="176" formatCode="0.0"/>
    <numFmt numFmtId="177" formatCode="_-* #,##0.0_-;\-* #,##0.0_-;_-* &quot;-&quot;??_-;_-@_-"/>
    <numFmt numFmtId="178" formatCode="0.0%"/>
    <numFmt numFmtId="179" formatCode="[$-F800]dddd\,\ mmmm\ dd\,\ yyyy"/>
    <numFmt numFmtId="180" formatCode="#,##0.000_;;\(#,##0.000\)"/>
    <numFmt numFmtId="181" formatCode="0.0000_)"/>
    <numFmt numFmtId="182" formatCode="#,##0_;;\(#,##0\)"/>
    <numFmt numFmtId="183" formatCode="0.00\ "/>
    <numFmt numFmtId="184" formatCode="#,##0_);[Red]\(#,##0\);&quot;-&quot;_);[Blue]&quot;Error-&quot;@"/>
    <numFmt numFmtId="185" formatCode="0_);[Red]\(0.0\);_(* &quot;-&quot;_)"/>
    <numFmt numFmtId="186" formatCode="#,##0.0;\-#,##0.0;\ &quot;-&quot;"/>
    <numFmt numFmtId="187" formatCode="#,##0;\-#,##0;&quot;-&quot;"/>
    <numFmt numFmtId="188" formatCode="#,##0.0_);[Red]\(#,##0.0\)"/>
    <numFmt numFmtId="189" formatCode="#,##0.00;\(#,##0.00\)"/>
    <numFmt numFmtId="190" formatCode="#,##0.00;\-#,##0.00;&quot;-&quot;"/>
    <numFmt numFmtId="191" formatCode="#,##0.00;#,##0.00;&quot;&quot;"/>
    <numFmt numFmtId="192" formatCode="#,##0.0;\-#,##0.0;&quot;&quot;"/>
    <numFmt numFmtId="193" formatCode="[$-409]h:mm:ss\ AM/PM"/>
    <numFmt numFmtId="194" formatCode="0.0_)"/>
    <numFmt numFmtId="195" formatCode="#,##0.0"/>
    <numFmt numFmtId="196" formatCode="&quot;DM&quot;#,##0"/>
    <numFmt numFmtId="197" formatCode="\$#,##0.00_);[Red]\(\$#,##0.00\)"/>
    <numFmt numFmtId="198" formatCode="&quot;$&quot;#,##0.00_);[Red]\(&quot;$&quot;#,##0.00\)"/>
    <numFmt numFmtId="199" formatCode="&quot;$&quot;#,##0_);[Red]\(&quot;$&quot;#,##0\)"/>
    <numFmt numFmtId="200" formatCode="[Red]&quot;Err&quot;;[Red]&quot;Err&quot;;&quot;OK&quot;"/>
    <numFmt numFmtId="201" formatCode="&quot;€ &quot;#,##0"/>
    <numFmt numFmtId="202" formatCode="_-[$€-2]* #,##0.00_-;\-[$€-2]* #,##0.00_-;_-[$€-2]* &quot;-&quot;??_-"/>
    <numFmt numFmtId="203" formatCode="[Magenta]&quot;Err&quot;;[Magenta]&quot;Err&quot;;[Blue]&quot;OK&quot;"/>
    <numFmt numFmtId="204" formatCode="General\ &quot;.&quot;"/>
    <numFmt numFmtId="205" formatCode="#,##0_);[Red]\(#,##0\);\-_)"/>
    <numFmt numFmtId="206" formatCode="0.0_)%;[Red]\(0.0%\);0.0_)%"/>
    <numFmt numFmtId="207" formatCode="[Red][&gt;1]&quot;&gt;100 %&quot;;[Red]\(0.0%\);0.0_)%"/>
    <numFmt numFmtId="208" formatCode="#,##0;\-#,##0;\-"/>
    <numFmt numFmtId="209" formatCode="0&quot; MW&quot;;[Red]&quot;ERR&quot;;&quot;&quot;"/>
    <numFmt numFmtId="210" formatCode="0.00\ ;\-0.00\ ;&quot;- &quot;"/>
    <numFmt numFmtId="211" formatCode="#,##0_);\(#,##0\);&quot;–&quot;_;&quot;&quot;"/>
    <numFmt numFmtId="212" formatCode="&quot;£&quot;\ #,##0\ "/>
    <numFmt numFmtId="213" formatCode="0.0_);[Red]\(0.0\);_(* &quot;-&quot;_)"/>
    <numFmt numFmtId="214" formatCode="&quot;$&quot;#,##0_);\(&quot;$&quot;#,##0\)"/>
    <numFmt numFmtId="215" formatCode="General;[Red]\-General"/>
    <numFmt numFmtId="216" formatCode="&quot;$M &quot;#0.0;\(&quot;$M &quot;#0.0\)"/>
    <numFmt numFmtId="217" formatCode="#,##0\ &quot;Pts&quot;;[Red]\-#,##0\ &quot;Pts&quot;"/>
    <numFmt numFmtId="218" formatCode="mmm\-yyyy"/>
    <numFmt numFmtId="219" formatCode="0.00_)"/>
    <numFmt numFmtId="220" formatCode="#,##0_);\-#,##0_);\-_)"/>
    <numFmt numFmtId="221" formatCode="#,##0.00_);\-#,##0.00_);\-_)"/>
    <numFmt numFmtId="222" formatCode="#,##0.0_);\-#,##0.0_);\-_)"/>
    <numFmt numFmtId="223" formatCode="[$-10409]#,##0.00000000000000;\(#,##0.00000000000000\)"/>
    <numFmt numFmtId="224" formatCode="#,##0.0;\-#,##0.0;&quot;-&quot;"/>
    <numFmt numFmtId="225" formatCode="#,##0;\-#,##0;&quot;-&quot;\ "/>
    <numFmt numFmtId="226" formatCode="0.0%;0.0%;_-* &quot;-&quot;??_-;_-@_-"/>
    <numFmt numFmtId="227" formatCode="0.00%;0.00%;_-* &quot;-&quot;??_-;_-@_-"/>
    <numFmt numFmtId="228" formatCode="#,##0;\(#,##0\);\–;@"/>
    <numFmt numFmtId="229" formatCode="#,##0_);\(#,##0\);\–_);@_)"/>
    <numFmt numFmtId="230" formatCode="0_);\-0_);\-_);@_)"/>
    <numFmt numFmtId="231" formatCode="[Red][&gt;100]0.00;[Magenta][&lt;100]0.00;0.00"/>
    <numFmt numFmtId="232" formatCode="0_)"/>
    <numFmt numFmtId="233" formatCode="#,##0.0_ ;\-#,##0.0\ "/>
    <numFmt numFmtId="234" formatCode="#,##0.00_ ;\-#,##0.00\ "/>
    <numFmt numFmtId="235" formatCode="_(* #,##0_);_(* \(#,##0\);_(* &quot;-&quot;??_);_(@_)"/>
    <numFmt numFmtId="236" formatCode="0.0000"/>
    <numFmt numFmtId="237" formatCode="&quot;to &quot;0.0000;&quot;to &quot;\-0.0000;&quot;to 0&quot;"/>
    <numFmt numFmtId="238" formatCode="[&lt;0.0001]&quot;&lt;0.0001&quot;;0.0000"/>
    <numFmt numFmtId="239" formatCode="#,##0.0,,;\-#,##0.0,,;\-"/>
    <numFmt numFmtId="240" formatCode="#,##0,;\-#,##0,;\-"/>
    <numFmt numFmtId="241" formatCode="0.0%;\-0.0%;\-"/>
    <numFmt numFmtId="242" formatCode="#,##0.0,,;\-#,##0.0,,"/>
    <numFmt numFmtId="243" formatCode="#,##0,;\-#,##0,"/>
    <numFmt numFmtId="244" formatCode="0.0%;\-0.0%"/>
    <numFmt numFmtId="245" formatCode="#,##0.0_-;\(#,##0.0\);_-* &quot;-&quot;??_-"/>
  </numFmts>
  <fonts count="219">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9"/>
      <color theme="1"/>
      <name val="Verdana"/>
      <family val="2"/>
    </font>
    <font>
      <b/>
      <sz val="9"/>
      <color theme="1"/>
      <name val="Verdana"/>
      <family val="2"/>
    </font>
    <font>
      <u/>
      <sz val="10"/>
      <color theme="1"/>
      <name val="Verdana"/>
      <family val="2"/>
    </font>
    <font>
      <sz val="10"/>
      <color theme="1"/>
      <name val="Verdana"/>
      <family val="2"/>
    </font>
    <font>
      <sz val="10"/>
      <color rgb="FFFF0000"/>
      <name val="Verdana"/>
      <family val="2"/>
    </font>
    <font>
      <sz val="11"/>
      <color theme="1"/>
      <name val="Calibri"/>
      <family val="2"/>
    </font>
    <font>
      <sz val="11"/>
      <color rgb="FF000000"/>
      <name val="Calibri"/>
      <family val="2"/>
    </font>
    <font>
      <sz val="10"/>
      <color theme="1"/>
      <name val="Calibri"/>
      <family val="2"/>
    </font>
    <font>
      <sz val="9"/>
      <color rgb="FFFF0000"/>
      <name val="Verdana"/>
      <family val="2"/>
    </font>
    <font>
      <b/>
      <sz val="11"/>
      <color theme="1"/>
      <name val="Calibri"/>
      <family val="2"/>
      <scheme val="minor"/>
    </font>
    <font>
      <sz val="11"/>
      <color theme="1"/>
      <name val="Calibri"/>
      <family val="2"/>
      <scheme val="minor"/>
    </font>
    <font>
      <u/>
      <sz val="10"/>
      <color theme="10"/>
      <name val="Verdana"/>
      <family val="2"/>
    </font>
    <font>
      <sz val="9"/>
      <color indexed="81"/>
      <name val="Tahoma"/>
      <family val="2"/>
    </font>
    <font>
      <sz val="10"/>
      <name val="Arial"/>
      <family val="2"/>
    </font>
    <font>
      <sz val="9"/>
      <name val="Calibri"/>
      <family val="2"/>
    </font>
    <font>
      <b/>
      <sz val="10"/>
      <name val="Arial"/>
      <family val="2"/>
    </font>
    <font>
      <u/>
      <sz val="11"/>
      <color theme="1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sz val="11"/>
      <color indexed="8"/>
      <name val="Calibri"/>
      <family val="2"/>
    </font>
    <font>
      <sz val="10"/>
      <name val="Gill Sans MT"/>
      <family val="2"/>
    </font>
    <font>
      <sz val="12"/>
      <name val="Arial"/>
      <family val="2"/>
    </font>
    <font>
      <sz val="10"/>
      <name val="MS Sans Serif"/>
      <family val="2"/>
    </font>
    <font>
      <sz val="11"/>
      <color indexed="9"/>
      <name val="Calibri"/>
      <family val="2"/>
    </font>
    <font>
      <sz val="10"/>
      <color indexed="12"/>
      <name val="Arial"/>
      <family val="2"/>
    </font>
    <font>
      <sz val="10"/>
      <name val="Arial Cyr"/>
    </font>
    <font>
      <sz val="9"/>
      <name val="Times New Roman"/>
      <family val="1"/>
    </font>
    <font>
      <sz val="9"/>
      <name val="Arial"/>
      <family val="2"/>
    </font>
    <font>
      <sz val="11"/>
      <color indexed="20"/>
      <name val="Calibri"/>
      <family val="2"/>
    </font>
    <font>
      <b/>
      <sz val="12"/>
      <color indexed="13"/>
      <name val="Arial"/>
      <family val="2"/>
    </font>
    <font>
      <sz val="8"/>
      <color indexed="13"/>
      <name val="Arial"/>
      <family val="2"/>
    </font>
    <font>
      <u/>
      <sz val="10"/>
      <color indexed="36"/>
      <name val="Arial"/>
      <family val="2"/>
    </font>
    <font>
      <b/>
      <sz val="8"/>
      <color indexed="12"/>
      <name val="Helv"/>
      <family val="2"/>
    </font>
    <font>
      <sz val="16"/>
      <name val="Arial"/>
      <family val="2"/>
    </font>
    <font>
      <i/>
      <sz val="10"/>
      <name val="Gill Sans MT"/>
      <family val="2"/>
    </font>
    <font>
      <b/>
      <sz val="11"/>
      <color indexed="52"/>
      <name val="Calibri"/>
      <family val="2"/>
    </font>
    <font>
      <sz val="9"/>
      <name val="Futura Lt BT"/>
      <family val="2"/>
    </font>
    <font>
      <b/>
      <sz val="11"/>
      <color indexed="9"/>
      <name val="Calibri"/>
      <family val="2"/>
    </font>
    <font>
      <sz val="10"/>
      <color indexed="9"/>
      <name val="Gill Sans MT"/>
      <family val="2"/>
    </font>
    <font>
      <b/>
      <i/>
      <sz val="10"/>
      <color indexed="9"/>
      <name val="Gill Sans MT"/>
      <family val="2"/>
    </font>
    <font>
      <b/>
      <i/>
      <sz val="10"/>
      <name val="Gill Sans MT"/>
      <family val="2"/>
    </font>
    <font>
      <b/>
      <sz val="11"/>
      <name val="Tahoma"/>
      <family val="2"/>
    </font>
    <font>
      <b/>
      <sz val="10"/>
      <color indexed="9"/>
      <name val="Gill Sans MT"/>
      <family val="2"/>
    </font>
    <font>
      <b/>
      <sz val="9"/>
      <color indexed="18"/>
      <name val="Arial"/>
      <family val="2"/>
    </font>
    <font>
      <b/>
      <sz val="8"/>
      <name val="Arial"/>
      <family val="2"/>
    </font>
    <font>
      <sz val="12"/>
      <color indexed="8"/>
      <name val="Times New Roman"/>
      <family val="2"/>
    </font>
    <font>
      <sz val="12"/>
      <color theme="1"/>
      <name val="Times New Roman"/>
      <family val="2"/>
    </font>
    <font>
      <sz val="13"/>
      <name val="Tms Rmn"/>
    </font>
    <font>
      <sz val="10"/>
      <color theme="1"/>
      <name val="Arial"/>
      <family val="2"/>
    </font>
    <font>
      <sz val="10"/>
      <color indexed="8"/>
      <name val="Gill Sans MT"/>
      <family val="2"/>
    </font>
    <font>
      <sz val="10"/>
      <color theme="1"/>
      <name val="Gill Sans MT"/>
      <family val="2"/>
    </font>
    <font>
      <sz val="11"/>
      <color indexed="8"/>
      <name val="Arial"/>
      <family val="2"/>
    </font>
    <font>
      <i/>
      <sz val="9"/>
      <name val="MS Sans Serif"/>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sz val="8"/>
      <name val="Arial"/>
      <family val="2"/>
    </font>
    <font>
      <b/>
      <sz val="14"/>
      <color indexed="8"/>
      <name val="Arial"/>
      <family val="2"/>
    </font>
    <font>
      <sz val="7"/>
      <name val="Arial"/>
      <family val="2"/>
    </font>
    <font>
      <sz val="6.8"/>
      <name val="Lucida Sans Unicode"/>
      <family val="2"/>
    </font>
    <font>
      <b/>
      <sz val="12"/>
      <color indexed="17"/>
      <name val="Symbol"/>
      <family val="1"/>
      <charset val="2"/>
    </font>
    <font>
      <sz val="12"/>
      <color indexed="8"/>
      <name val="Arial"/>
      <family val="2"/>
    </font>
    <font>
      <b/>
      <sz val="14"/>
      <color indexed="17"/>
      <name val="Arial MT"/>
    </font>
    <font>
      <b/>
      <sz val="12"/>
      <name val="Arial"/>
      <family val="2"/>
    </font>
    <font>
      <b/>
      <sz val="12"/>
      <color indexed="12"/>
      <name val="Arial"/>
      <family val="2"/>
    </font>
    <font>
      <i/>
      <sz val="11"/>
      <color indexed="23"/>
      <name val="Calibri"/>
      <family val="2"/>
    </font>
    <font>
      <i/>
      <sz val="10"/>
      <color indexed="23"/>
      <name val="Gill Sans M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4"/>
      <color indexed="32"/>
      <name val="Times New Roman"/>
      <family val="1"/>
    </font>
    <font>
      <b/>
      <sz val="9"/>
      <color indexed="17"/>
      <name val="Arial"/>
      <family val="2"/>
    </font>
    <font>
      <b/>
      <sz val="8"/>
      <color indexed="18"/>
      <name val="Arial"/>
      <family val="2"/>
    </font>
    <font>
      <sz val="6"/>
      <name val="Arial"/>
      <family val="2"/>
    </font>
    <font>
      <sz val="11"/>
      <color indexed="17"/>
      <name val="Calibri"/>
      <family val="2"/>
    </font>
    <font>
      <sz val="14"/>
      <name val="Wingdings"/>
      <charset val="2"/>
    </font>
    <font>
      <sz val="9"/>
      <color indexed="9"/>
      <name val="Futura Hv BT"/>
      <family val="2"/>
    </font>
    <font>
      <sz val="9"/>
      <name val="Tahoma"/>
      <family val="2"/>
    </font>
    <font>
      <b/>
      <sz val="15"/>
      <color indexed="56"/>
      <name val="Calibri"/>
      <family val="2"/>
    </font>
    <font>
      <b/>
      <sz val="15"/>
      <color indexed="31"/>
      <name val="Calibri"/>
      <family val="2"/>
    </font>
    <font>
      <sz val="9"/>
      <color indexed="13"/>
      <name val="Arial"/>
      <family val="2"/>
    </font>
    <font>
      <b/>
      <sz val="13"/>
      <color indexed="31"/>
      <name val="Calibri"/>
      <family val="2"/>
    </font>
    <font>
      <b/>
      <sz val="13"/>
      <color indexed="56"/>
      <name val="Calibri"/>
      <family val="2"/>
    </font>
    <font>
      <b/>
      <sz val="10"/>
      <color indexed="9"/>
      <name val="Arial"/>
      <family val="2"/>
    </font>
    <font>
      <b/>
      <sz val="13"/>
      <color indexed="62"/>
      <name val="arial"/>
      <family val="2"/>
    </font>
    <font>
      <b/>
      <sz val="13"/>
      <color indexed="56"/>
      <name val="Times New Roman"/>
      <family val="2"/>
    </font>
    <font>
      <b/>
      <sz val="13"/>
      <color theme="3"/>
      <name val="Times New Roman"/>
      <family val="2"/>
    </font>
    <font>
      <b/>
      <sz val="11"/>
      <color indexed="56"/>
      <name val="Calibri"/>
      <family val="2"/>
    </font>
    <font>
      <b/>
      <sz val="11"/>
      <color indexed="9"/>
      <name val="Gill Sans MT"/>
      <family val="2"/>
    </font>
    <font>
      <b/>
      <sz val="11"/>
      <color indexed="31"/>
      <name val="Calibri"/>
      <family val="2"/>
    </font>
    <font>
      <b/>
      <sz val="16"/>
      <name val="Arial"/>
      <family val="2"/>
    </font>
    <font>
      <i/>
      <sz val="10"/>
      <name val="Arial"/>
      <family val="2"/>
    </font>
    <font>
      <b/>
      <sz val="12"/>
      <name val="Times New Roman"/>
      <family val="1"/>
    </font>
    <font>
      <u/>
      <sz val="11"/>
      <color indexed="12"/>
      <name val="Calibri"/>
      <family val="2"/>
    </font>
    <font>
      <u/>
      <sz val="9"/>
      <color indexed="12"/>
      <name val="Geneva"/>
    </font>
    <font>
      <u/>
      <sz val="10"/>
      <color theme="10"/>
      <name val="Gill Sans MT"/>
      <family val="2"/>
    </font>
    <font>
      <u/>
      <sz val="8"/>
      <name val="Arial Narrow"/>
      <family val="2"/>
    </font>
    <font>
      <b/>
      <u/>
      <sz val="8"/>
      <color indexed="9"/>
      <name val="Arial Narrow"/>
      <family val="2"/>
    </font>
    <font>
      <sz val="7"/>
      <name val="FruteLight"/>
    </font>
    <font>
      <sz val="10"/>
      <color indexed="62"/>
      <name val="Arial"/>
      <family val="2"/>
    </font>
    <font>
      <sz val="10"/>
      <color rgb="FF3F3F76"/>
      <name val="Arial"/>
      <family val="2"/>
    </font>
    <font>
      <sz val="11"/>
      <color indexed="62"/>
      <name val="Calibri"/>
      <family val="2"/>
    </font>
    <font>
      <sz val="11"/>
      <color indexed="25"/>
      <name val="Calibri"/>
      <family val="2"/>
    </font>
    <font>
      <i/>
      <sz val="12"/>
      <color indexed="8"/>
      <name val="Arial"/>
      <family val="2"/>
    </font>
    <font>
      <sz val="9"/>
      <name val="Arial MT"/>
    </font>
    <font>
      <sz val="11"/>
      <color indexed="52"/>
      <name val="Calibri"/>
      <family val="2"/>
    </font>
    <font>
      <sz val="10"/>
      <color indexed="18"/>
      <name val="Arial"/>
      <family val="2"/>
    </font>
    <font>
      <i/>
      <sz val="10"/>
      <color theme="0"/>
      <name val="Gill Sans MT"/>
      <family val="2"/>
    </font>
    <font>
      <i/>
      <sz val="10"/>
      <color indexed="44"/>
      <name val="Arial"/>
      <family val="2"/>
    </font>
    <font>
      <i/>
      <sz val="10"/>
      <color indexed="40"/>
      <name val="Arial"/>
      <family val="2"/>
    </font>
    <font>
      <b/>
      <sz val="14"/>
      <name val="Arial"/>
      <family val="2"/>
    </font>
    <font>
      <sz val="11"/>
      <color indexed="60"/>
      <name val="Calibri"/>
      <family val="2"/>
    </font>
    <font>
      <b/>
      <i/>
      <sz val="16"/>
      <name val="Helv"/>
      <family val="2"/>
    </font>
    <font>
      <sz val="11"/>
      <name val="CG Omega"/>
      <family val="2"/>
    </font>
    <font>
      <sz val="12"/>
      <color theme="1"/>
      <name val="Arial"/>
      <family val="2"/>
    </font>
    <font>
      <b/>
      <sz val="9"/>
      <name val="Times New Roman"/>
      <family val="1"/>
    </font>
    <font>
      <i/>
      <sz val="10"/>
      <name val="Helv"/>
    </font>
    <font>
      <b/>
      <sz val="11"/>
      <color indexed="63"/>
      <name val="Calibri"/>
      <family val="2"/>
    </font>
    <font>
      <sz val="12"/>
      <color theme="1"/>
      <name val="Calibri"/>
      <family val="2"/>
    </font>
    <font>
      <b/>
      <sz val="12"/>
      <color indexed="9"/>
      <name val="Arial"/>
      <family val="2"/>
    </font>
    <font>
      <sz val="8"/>
      <color indexed="9"/>
      <name val="Arial"/>
      <family val="2"/>
    </font>
    <font>
      <sz val="8"/>
      <color indexed="32"/>
      <name val="Arial"/>
      <family val="2"/>
    </font>
    <font>
      <sz val="10"/>
      <color theme="0"/>
      <name val="Gill Sans MT"/>
      <family val="2"/>
    </font>
    <font>
      <sz val="14"/>
      <name val="Arial"/>
      <family val="2"/>
    </font>
    <font>
      <b/>
      <sz val="11"/>
      <color indexed="9"/>
      <name val="Arial"/>
      <family val="2"/>
    </font>
    <font>
      <b/>
      <sz val="8"/>
      <name val="HelveticaNeue Condensed"/>
      <family val="2"/>
    </font>
    <font>
      <b/>
      <sz val="8"/>
      <name val="HelveticaNeue Condensed"/>
    </font>
    <font>
      <sz val="8"/>
      <name val="HelveticaNeue LightCond"/>
      <family val="2"/>
    </font>
    <font>
      <sz val="8"/>
      <color indexed="17"/>
      <name val="HelveticaNeue LightCond"/>
      <family val="2"/>
    </font>
    <font>
      <sz val="10"/>
      <name val="Tms Rmn"/>
    </font>
    <font>
      <b/>
      <sz val="12"/>
      <color indexed="18"/>
      <name val="Arial"/>
      <family val="2"/>
    </font>
    <font>
      <b/>
      <sz val="7"/>
      <name val="Arial"/>
      <family val="2"/>
    </font>
    <font>
      <b/>
      <sz val="10"/>
      <color indexed="32"/>
      <name val="Arial"/>
      <family val="2"/>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b/>
      <sz val="18"/>
      <color indexed="56"/>
      <name val="Cambria"/>
      <family val="2"/>
    </font>
    <font>
      <b/>
      <sz val="9"/>
      <name val="Arial"/>
      <family val="2"/>
    </font>
    <font>
      <sz val="11"/>
      <name val="Tahoma"/>
      <family val="2"/>
    </font>
    <font>
      <b/>
      <sz val="12"/>
      <color indexed="12"/>
      <name val="Univers (W1)"/>
    </font>
    <font>
      <sz val="11"/>
      <color indexed="10"/>
      <name val="Calibri"/>
      <family val="2"/>
    </font>
    <font>
      <b/>
      <sz val="18"/>
      <name val="Arial"/>
      <family val="2"/>
    </font>
    <font>
      <b/>
      <i/>
      <sz val="14"/>
      <color indexed="48"/>
      <name val="Arial"/>
      <family val="2"/>
    </font>
    <font>
      <sz val="9.75"/>
      <name val="Arial"/>
      <family val="2"/>
    </font>
    <font>
      <sz val="8"/>
      <name val="Tahoma"/>
      <family val="2"/>
    </font>
    <font>
      <b/>
      <sz val="10"/>
      <color theme="0"/>
      <name val="Verdana"/>
      <family val="2"/>
    </font>
    <font>
      <sz val="10"/>
      <color theme="0"/>
      <name val="Verdana"/>
      <family val="2"/>
    </font>
    <font>
      <b/>
      <u/>
      <sz val="9"/>
      <color theme="1"/>
      <name val="Verdana"/>
      <family val="2"/>
    </font>
    <font>
      <b/>
      <sz val="14"/>
      <color theme="1"/>
      <name val="Verdana"/>
      <family val="2"/>
    </font>
    <font>
      <sz val="9"/>
      <color indexed="8"/>
      <name val="Verdana"/>
      <family val="2"/>
    </font>
    <font>
      <sz val="9"/>
      <color theme="0"/>
      <name val="Verdana"/>
      <family val="2"/>
    </font>
    <font>
      <b/>
      <sz val="10"/>
      <name val="Verdana"/>
      <family val="2"/>
    </font>
    <font>
      <b/>
      <u/>
      <sz val="10"/>
      <name val="Verdana"/>
      <family val="2"/>
    </font>
    <font>
      <u/>
      <sz val="9"/>
      <color theme="10"/>
      <name val="Verdana"/>
      <family val="2"/>
    </font>
    <font>
      <sz val="10"/>
      <name val="Verdana"/>
      <family val="2"/>
    </font>
    <font>
      <b/>
      <sz val="9"/>
      <color theme="0"/>
      <name val="Verdana"/>
      <family val="2"/>
    </font>
    <font>
      <sz val="9"/>
      <name val="Verdana"/>
      <family val="2"/>
    </font>
    <font>
      <i/>
      <sz val="9"/>
      <color theme="1"/>
      <name val="Verdana"/>
      <family val="2"/>
    </font>
    <font>
      <b/>
      <sz val="9"/>
      <name val="Verdana"/>
      <family val="2"/>
    </font>
    <font>
      <i/>
      <sz val="9"/>
      <name val="Verdana"/>
      <family val="2"/>
    </font>
    <font>
      <sz val="9"/>
      <color rgb="FF000000"/>
      <name val="Verdana"/>
      <family val="2"/>
    </font>
    <font>
      <b/>
      <u/>
      <sz val="9"/>
      <name val="Verdana"/>
      <family val="2"/>
    </font>
    <font>
      <b/>
      <sz val="14"/>
      <color theme="1"/>
      <name val="Calibri"/>
      <family val="2"/>
    </font>
    <font>
      <b/>
      <sz val="9"/>
      <color indexed="81"/>
      <name val="Tahoma"/>
      <family val="2"/>
    </font>
    <font>
      <sz val="8"/>
      <name val="Verdana"/>
      <family val="2"/>
    </font>
    <font>
      <b/>
      <sz val="11"/>
      <color indexed="81"/>
      <name val="Tahoma"/>
      <family val="2"/>
    </font>
    <font>
      <b/>
      <sz val="10"/>
      <color indexed="18"/>
      <name val="Arial"/>
      <family val="2"/>
    </font>
    <font>
      <sz val="8"/>
      <name val="Times New Roman"/>
      <family val="1"/>
    </font>
    <font>
      <i/>
      <sz val="8"/>
      <name val="Times New Roman"/>
      <family val="1"/>
    </font>
    <font>
      <b/>
      <sz val="9"/>
      <color indexed="8"/>
      <name val="Arial"/>
      <family val="2"/>
    </font>
    <font>
      <b/>
      <i/>
      <sz val="10"/>
      <name val="Arial"/>
      <family val="2"/>
    </font>
    <font>
      <b/>
      <sz val="10"/>
      <name val="Tahoma"/>
      <family val="2"/>
    </font>
    <font>
      <sz val="10"/>
      <name val="Tahoma"/>
      <family val="2"/>
    </font>
    <font>
      <i/>
      <sz val="7"/>
      <name val="Arial"/>
      <family val="2"/>
    </font>
    <font>
      <i/>
      <sz val="8"/>
      <color indexed="12"/>
      <name val="Arial"/>
      <family val="2"/>
    </font>
    <font>
      <i/>
      <sz val="8"/>
      <name val="Arial"/>
      <family val="2"/>
    </font>
    <font>
      <b/>
      <sz val="11"/>
      <color indexed="55"/>
      <name val="Arial"/>
      <family val="2"/>
    </font>
    <font>
      <sz val="11"/>
      <color indexed="10"/>
      <name val="Arial"/>
      <family val="2"/>
    </font>
    <font>
      <b/>
      <i/>
      <sz val="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6"/>
      <color indexed="23"/>
      <name val="Arial"/>
      <family val="2"/>
    </font>
    <font>
      <sz val="10"/>
      <color indexed="10"/>
      <name val="Arial"/>
      <family val="2"/>
    </font>
    <font>
      <b/>
      <sz val="11"/>
      <name val="Times New Roman"/>
      <family val="1"/>
    </font>
    <font>
      <sz val="9"/>
      <color indexed="8"/>
      <name val="Calibri"/>
      <family val="2"/>
    </font>
  </fonts>
  <fills count="12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3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34"/>
      </patternFill>
    </fill>
    <fill>
      <patternFill patternType="solid">
        <fgColor indexed="51"/>
      </patternFill>
    </fill>
    <fill>
      <patternFill patternType="solid">
        <fgColor indexed="30"/>
      </patternFill>
    </fill>
    <fill>
      <patternFill patternType="solid">
        <fgColor indexed="24"/>
      </patternFill>
    </fill>
    <fill>
      <patternFill patternType="solid">
        <fgColor indexed="26"/>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63"/>
        <bgColor indexed="64"/>
      </patternFill>
    </fill>
    <fill>
      <patternFill patternType="solid">
        <fgColor indexed="44"/>
        <bgColor indexed="64"/>
      </patternFill>
    </fill>
    <fill>
      <patternFill patternType="solid">
        <fgColor indexed="9"/>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rgb="FFC00000"/>
        <bgColor indexed="64"/>
      </patternFill>
    </fill>
    <fill>
      <patternFill patternType="solid">
        <fgColor indexed="36"/>
        <bgColor indexed="64"/>
      </patternFill>
    </fill>
    <fill>
      <patternFill patternType="solid">
        <fgColor indexed="26"/>
        <bgColor indexed="64"/>
      </patternFill>
    </fill>
    <fill>
      <patternFill patternType="lightUp">
        <bgColor indexed="22"/>
      </patternFill>
    </fill>
    <fill>
      <patternFill patternType="solid">
        <fgColor indexed="22"/>
        <bgColor indexed="64"/>
      </patternFill>
    </fill>
    <fill>
      <patternFill patternType="solid">
        <fgColor indexed="35"/>
        <bgColor indexed="64"/>
      </patternFill>
    </fill>
    <fill>
      <patternFill patternType="solid">
        <fgColor indexed="51"/>
        <bgColor indexed="64"/>
      </patternFill>
    </fill>
    <fill>
      <patternFill patternType="solid">
        <fgColor indexed="13"/>
        <bgColor indexed="64"/>
      </patternFill>
    </fill>
    <fill>
      <patternFill patternType="solid">
        <fgColor indexed="59"/>
        <bgColor indexed="63"/>
      </patternFill>
    </fill>
    <fill>
      <patternFill patternType="solid">
        <fgColor indexed="62"/>
        <bgColor indexed="64"/>
      </patternFill>
    </fill>
    <fill>
      <patternFill patternType="solid">
        <fgColor indexed="43"/>
        <bgColor indexed="64"/>
      </patternFill>
    </fill>
    <fill>
      <patternFill patternType="solid">
        <fgColor theme="8" tint="0.39994506668294322"/>
        <bgColor indexed="64"/>
      </patternFill>
    </fill>
    <fill>
      <patternFill patternType="solid">
        <fgColor rgb="FFFFFF99"/>
        <bgColor rgb="FFFFFF99"/>
      </patternFill>
    </fill>
    <fill>
      <patternFill patternType="gray125">
        <fgColor indexed="43"/>
      </patternFill>
    </fill>
    <fill>
      <patternFill patternType="solid">
        <fgColor theme="5" tint="0.39994506668294322"/>
        <bgColor indexed="64"/>
      </patternFill>
    </fill>
    <fill>
      <patternFill patternType="solid">
        <fgColor theme="5" tint="-0.24994659260841701"/>
        <bgColor auto="1"/>
      </patternFill>
    </fill>
    <fill>
      <patternFill patternType="lightGray">
        <fgColor indexed="43"/>
      </patternFill>
    </fill>
    <fill>
      <patternFill patternType="solid">
        <fgColor indexed="55"/>
        <bgColor indexed="64"/>
      </patternFill>
    </fill>
    <fill>
      <patternFill patternType="solid">
        <fgColor indexed="47"/>
        <bgColor indexed="64"/>
      </patternFill>
    </fill>
    <fill>
      <patternFill patternType="solid">
        <fgColor theme="0" tint="-0.34998626667073579"/>
        <bgColor indexed="64"/>
      </patternFill>
    </fill>
    <fill>
      <patternFill patternType="gray125">
        <fgColor indexed="8"/>
        <bgColor indexed="13"/>
      </patternFill>
    </fill>
    <fill>
      <patternFill patternType="solid">
        <fgColor indexed="31"/>
        <bgColor indexed="64"/>
      </patternFill>
    </fill>
    <fill>
      <patternFill patternType="solid">
        <fgColor indexed="33"/>
        <bgColor indexed="64"/>
      </patternFill>
    </fill>
    <fill>
      <patternFill patternType="solid">
        <fgColor indexed="41"/>
        <bgColor indexed="64"/>
      </patternFill>
    </fill>
    <fill>
      <patternFill patternType="lightDown">
        <bgColor theme="2" tint="-0.499984740745262"/>
      </patternFill>
    </fill>
    <fill>
      <patternFill patternType="solid">
        <fgColor theme="8" tint="0.79998168889431442"/>
        <bgColor indexed="64"/>
      </patternFill>
    </fill>
    <fill>
      <patternFill patternType="lightDown">
        <bgColor theme="1" tint="0.34998626667073579"/>
      </patternFill>
    </fill>
    <fill>
      <patternFill patternType="solid">
        <fgColor theme="3"/>
        <bgColor indexed="64"/>
      </patternFill>
    </fill>
    <fill>
      <patternFill patternType="lightDown">
        <bgColor theme="3"/>
      </patternFill>
    </fill>
    <fill>
      <patternFill patternType="solid">
        <fgColor theme="8" tint="0.79995117038483843"/>
        <bgColor indexed="64"/>
      </patternFill>
    </fill>
    <fill>
      <patternFill patternType="solid">
        <fgColor theme="8" tint="0.39997558519241921"/>
        <bgColor indexed="64"/>
      </patternFill>
    </fill>
    <fill>
      <patternFill patternType="solid">
        <fgColor rgb="FFD9E1F2"/>
        <bgColor indexed="64"/>
      </patternFill>
    </fill>
    <fill>
      <patternFill patternType="solid">
        <fgColor rgb="FFFFF2CC"/>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7" tint="0.79998168889431442"/>
        <bgColor rgb="FF000000"/>
      </patternFill>
    </fill>
    <fill>
      <patternFill patternType="solid">
        <fgColor indexed="17"/>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rgb="FFFFFF00"/>
        <bgColor indexed="64"/>
      </patternFill>
    </fill>
    <fill>
      <patternFill patternType="lightDown">
        <bgColor rgb="FFFFFF00"/>
      </patternFill>
    </fill>
    <fill>
      <patternFill patternType="solid">
        <fgColor rgb="FFFFFF00"/>
        <bgColor rgb="FF000000"/>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medium">
        <color indexed="24"/>
      </bottom>
      <diagonal/>
    </border>
    <border>
      <left/>
      <right/>
      <top/>
      <bottom style="thick">
        <color indexed="9"/>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mediumDashed">
        <color indexed="12"/>
      </left>
      <right style="mediumDashed">
        <color indexed="12"/>
      </right>
      <top style="mediumDashed">
        <color indexed="12"/>
      </top>
      <bottom style="mediumDashed">
        <color indexed="12"/>
      </bottom>
      <diagonal/>
    </border>
    <border>
      <left style="mediumDashed">
        <color indexed="12"/>
      </left>
      <right/>
      <top style="mediumDashed">
        <color indexed="12"/>
      </top>
      <bottom/>
      <diagonal/>
    </border>
    <border>
      <left style="dotted">
        <color indexed="12"/>
      </left>
      <right style="dotted">
        <color indexed="12"/>
      </right>
      <top style="dotted">
        <color indexed="12"/>
      </top>
      <bottom style="dotted">
        <color indexed="1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style="double">
        <color theme="0"/>
      </right>
      <top style="thin">
        <color theme="0" tint="-0.14993743705557422"/>
      </top>
      <bottom style="thin">
        <color theme="0" tint="-0.14993743705557422"/>
      </bottom>
      <diagonal/>
    </border>
    <border>
      <left style="thin">
        <color indexed="64"/>
      </left>
      <right style="medium">
        <color indexed="64"/>
      </right>
      <top style="thin">
        <color indexed="64"/>
      </top>
      <bottom style="thin">
        <color indexed="64"/>
      </bottom>
      <diagonal/>
    </border>
    <border>
      <left style="thin">
        <color indexed="28"/>
      </left>
      <right/>
      <top/>
      <bottom style="thin">
        <color indexed="28"/>
      </bottom>
      <diagonal/>
    </border>
    <border>
      <left style="hair">
        <color indexed="55"/>
      </left>
      <right style="hair">
        <color indexed="55"/>
      </right>
      <top style="hair">
        <color indexed="55"/>
      </top>
      <bottom style="hair">
        <color indexed="55"/>
      </bottom>
      <diagonal/>
    </border>
    <border>
      <left/>
      <right/>
      <top style="thin">
        <color indexed="62"/>
      </top>
      <bottom style="double">
        <color indexed="62"/>
      </bottom>
      <diagonal/>
    </border>
    <border>
      <left/>
      <right/>
      <top style="thin">
        <color indexed="38"/>
      </top>
      <bottom style="double">
        <color indexed="38"/>
      </bottom>
      <diagonal/>
    </border>
    <border>
      <left/>
      <right/>
      <top style="thin">
        <color indexed="64"/>
      </top>
      <bottom style="medium">
        <color indexed="64"/>
      </bottom>
      <diagonal/>
    </border>
    <border>
      <left/>
      <right style="thin">
        <color indexed="64"/>
      </right>
      <top/>
      <bottom/>
      <diagonal/>
    </border>
    <border>
      <left/>
      <right/>
      <top/>
      <bottom style="medium">
        <color indexed="18"/>
      </bottom>
      <diagonal/>
    </border>
    <border>
      <left/>
      <right style="medium">
        <color indexed="8"/>
      </right>
      <top/>
      <bottom/>
      <diagonal/>
    </border>
    <border>
      <left/>
      <right style="medium">
        <color indexed="8"/>
      </right>
      <top/>
      <bottom style="medium">
        <color indexed="8"/>
      </bottom>
      <diagonal/>
    </border>
    <border>
      <left/>
      <right/>
      <top/>
      <bottom style="medium">
        <color indexed="8"/>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style="medium">
        <color theme="8"/>
      </right>
      <top/>
      <bottom/>
      <diagonal/>
    </border>
  </borders>
  <cellStyleXfs count="8401">
    <xf numFmtId="0" fontId="0" fillId="0" borderId="0"/>
    <xf numFmtId="167" fontId="8" fillId="0" borderId="0" applyFont="0" applyFill="0" applyBorder="0" applyAlignment="0" applyProtection="0"/>
    <xf numFmtId="9" fontId="8" fillId="0" borderId="0" applyFont="0" applyFill="0" applyBorder="0" applyAlignment="0" applyProtection="0"/>
    <xf numFmtId="0" fontId="11" fillId="0" borderId="0"/>
    <xf numFmtId="0" fontId="16" fillId="0" borderId="0" applyNumberFormat="0" applyFill="0" applyBorder="0" applyAlignment="0" applyProtection="0"/>
    <xf numFmtId="0" fontId="18" fillId="0" borderId="0"/>
    <xf numFmtId="0" fontId="15" fillId="0" borderId="0"/>
    <xf numFmtId="0" fontId="15" fillId="0" borderId="0"/>
    <xf numFmtId="167" fontId="15" fillId="0" borderId="0" applyFont="0" applyFill="0" applyBorder="0" applyAlignment="0" applyProtection="0"/>
    <xf numFmtId="0" fontId="18" fillId="0" borderId="0"/>
    <xf numFmtId="9" fontId="18" fillId="0" borderId="0" applyFont="0" applyFill="0" applyBorder="0" applyAlignment="0" applyProtection="0"/>
    <xf numFmtId="0" fontId="21" fillId="0" borderId="0" applyNumberFormat="0" applyFill="0" applyBorder="0" applyAlignment="0" applyProtection="0">
      <alignment vertical="top"/>
      <protection locked="0"/>
    </xf>
    <xf numFmtId="166" fontId="15"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8" fillId="0" borderId="0"/>
    <xf numFmtId="0" fontId="18" fillId="0" borderId="0"/>
    <xf numFmtId="0" fontId="18" fillId="0" borderId="0"/>
    <xf numFmtId="0" fontId="40" fillId="0" borderId="0"/>
    <xf numFmtId="0" fontId="18" fillId="0" borderId="0"/>
    <xf numFmtId="0" fontId="40" fillId="0" borderId="0"/>
    <xf numFmtId="0" fontId="40" fillId="0" borderId="0"/>
    <xf numFmtId="0" fontId="18" fillId="0" borderId="0"/>
    <xf numFmtId="0" fontId="40" fillId="0" borderId="0"/>
    <xf numFmtId="1" fontId="18" fillId="0" borderId="0" applyFill="0" applyBorder="0" applyAlignment="0" applyProtection="0">
      <alignment horizontal="right"/>
      <protection locked="0"/>
    </xf>
    <xf numFmtId="176" fontId="41" fillId="0" borderId="0" applyFill="0" applyBorder="0" applyProtection="0"/>
    <xf numFmtId="176" fontId="41" fillId="0" borderId="0" applyFill="0" applyBorder="0" applyProtection="0"/>
    <xf numFmtId="176" fontId="41" fillId="0" borderId="0" applyFill="0" applyBorder="0" applyProtection="0"/>
    <xf numFmtId="0" fontId="37" fillId="38" borderId="0" applyNumberFormat="0" applyBorder="0" applyAlignment="0" applyProtection="0"/>
    <xf numFmtId="0" fontId="37" fillId="38" borderId="0" applyNumberFormat="0" applyBorder="0" applyAlignment="0" applyProtection="0"/>
    <xf numFmtId="0" fontId="15" fillId="14"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5" fillId="18"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5" fillId="2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5" fillId="2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5" fillId="30"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39" borderId="0" applyNumberFormat="0" applyBorder="0" applyAlignment="0" applyProtection="0"/>
    <xf numFmtId="0" fontId="37" fillId="45"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5" fillId="34" borderId="0" applyNumberFormat="0" applyBorder="0" applyAlignment="0" applyProtection="0"/>
    <xf numFmtId="0" fontId="37" fillId="4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2" fontId="18" fillId="0" borderId="0" applyFill="0" applyBorder="0" applyAlignment="0" applyProtection="0">
      <alignment horizontal="right"/>
      <protection locked="0"/>
    </xf>
    <xf numFmtId="179" fontId="18" fillId="0" borderId="0" applyNumberFormat="0" applyFont="0" applyFill="0" applyBorder="0" applyProtection="0">
      <alignment horizontal="left" vertical="center" indent="2"/>
    </xf>
    <xf numFmtId="179" fontId="18" fillId="0" borderId="0" applyNumberFormat="0" applyFont="0" applyFill="0" applyBorder="0" applyProtection="0">
      <alignment horizontal="left" vertical="center" indent="2"/>
    </xf>
    <xf numFmtId="0" fontId="18" fillId="0" borderId="0" applyNumberFormat="0" applyFont="0" applyFill="0" applyBorder="0" applyProtection="0">
      <alignment horizontal="left" vertical="center" indent="2"/>
    </xf>
    <xf numFmtId="180" fontId="18" fillId="0" borderId="0"/>
    <xf numFmtId="0" fontId="37" fillId="47" borderId="0" applyNumberFormat="0" applyBorder="0" applyAlignment="0" applyProtection="0"/>
    <xf numFmtId="0" fontId="37" fillId="47" borderId="0" applyNumberFormat="0" applyBorder="0" applyAlignment="0" applyProtection="0"/>
    <xf numFmtId="0" fontId="15" fillId="15"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7" borderId="0" applyNumberFormat="0" applyBorder="0" applyAlignment="0" applyProtection="0"/>
    <xf numFmtId="0" fontId="37" fillId="39"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15" fillId="19"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8" borderId="0" applyNumberFormat="0" applyBorder="0" applyAlignment="0" applyProtection="0"/>
    <xf numFmtId="0" fontId="37" fillId="41"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15" fillId="23"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9"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5" fillId="2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4" borderId="0" applyNumberFormat="0" applyBorder="0" applyAlignment="0" applyProtection="0"/>
    <xf numFmtId="0" fontId="37" fillId="39"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15" fillId="31"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15" fillId="35"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51" borderId="0" applyNumberFormat="0" applyBorder="0" applyAlignment="0" applyProtection="0"/>
    <xf numFmtId="0" fontId="37" fillId="41" borderId="0" applyNumberFormat="0" applyBorder="0" applyAlignment="0" applyProtection="0"/>
    <xf numFmtId="181" fontId="42" fillId="0" borderId="0" applyFill="0" applyBorder="0" applyAlignment="0" applyProtection="0">
      <alignment horizontal="left"/>
    </xf>
    <xf numFmtId="181" fontId="42" fillId="0" borderId="0" applyFill="0" applyBorder="0" applyAlignment="0" applyProtection="0">
      <alignment horizontal="left"/>
    </xf>
    <xf numFmtId="181" fontId="42" fillId="0" borderId="0" applyFill="0" applyBorder="0" applyAlignment="0" applyProtection="0">
      <alignment horizontal="left"/>
    </xf>
    <xf numFmtId="179" fontId="18" fillId="0" borderId="0" applyNumberFormat="0" applyFont="0" applyFill="0" applyBorder="0" applyProtection="0">
      <alignment horizontal="left" vertical="center" indent="5"/>
    </xf>
    <xf numFmtId="179" fontId="18" fillId="0" borderId="0" applyNumberFormat="0" applyFont="0" applyFill="0" applyBorder="0" applyProtection="0">
      <alignment horizontal="left" vertical="center" indent="5"/>
    </xf>
    <xf numFmtId="0" fontId="18" fillId="0" borderId="0" applyNumberFormat="0" applyFont="0" applyFill="0" applyBorder="0" applyProtection="0">
      <alignment horizontal="left" vertical="center" indent="5"/>
    </xf>
    <xf numFmtId="0" fontId="43" fillId="52" borderId="0" applyNumberFormat="0" applyBorder="0" applyAlignment="0" applyProtection="0"/>
    <xf numFmtId="0" fontId="43" fillId="52" borderId="0" applyNumberFormat="0" applyBorder="0" applyAlignment="0" applyProtection="0"/>
    <xf numFmtId="0" fontId="36" fillId="16"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2" borderId="0" applyNumberFormat="0" applyBorder="0" applyAlignment="0" applyProtection="0"/>
    <xf numFmtId="0" fontId="43" fillId="5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6" fillId="20"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48" borderId="0" applyNumberFormat="0" applyBorder="0" applyAlignment="0" applyProtection="0"/>
    <xf numFmtId="0" fontId="43" fillId="52"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36" fillId="24"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4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36" fillId="28"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55" borderId="0" applyNumberFormat="0" applyBorder="0" applyAlignment="0" applyProtection="0"/>
    <xf numFmtId="0" fontId="43" fillId="39"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36" fillId="32"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6" borderId="0" applyNumberFormat="0" applyBorder="0" applyAlignment="0" applyProtection="0"/>
    <xf numFmtId="0" fontId="43" fillId="50"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36" fillId="36"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57" borderId="0" applyNumberFormat="0" applyBorder="0" applyAlignment="0" applyProtection="0"/>
    <xf numFmtId="0" fontId="43" fillId="41" borderId="0" applyNumberFormat="0" applyBorder="0" applyAlignment="0" applyProtection="0"/>
    <xf numFmtId="0" fontId="18" fillId="0" borderId="0" applyNumberFormat="0" applyFill="0" applyBorder="0" applyAlignment="0" applyProtection="0"/>
    <xf numFmtId="0" fontId="43" fillId="58" borderId="0" applyNumberFormat="0" applyBorder="0" applyAlignment="0" applyProtection="0"/>
    <xf numFmtId="0" fontId="43" fillId="58" borderId="0" applyNumberFormat="0" applyBorder="0" applyAlignment="0" applyProtection="0"/>
    <xf numFmtId="0" fontId="36" fillId="13"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36" fillId="17"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60" borderId="0" applyNumberFormat="0" applyBorder="0" applyAlignment="0" applyProtection="0"/>
    <xf numFmtId="0" fontId="43" fillId="52"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36" fillId="2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61" borderId="0" applyNumberFormat="0" applyBorder="0" applyAlignment="0" applyProtection="0"/>
    <xf numFmtId="0" fontId="43" fillId="52"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36" fillId="2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55" borderId="0" applyNumberFormat="0" applyBorder="0" applyAlignment="0" applyProtection="0"/>
    <xf numFmtId="0" fontId="43" fillId="62"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36" fillId="29"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36" fillId="3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182" fontId="44" fillId="0" borderId="0" applyNumberFormat="0" applyFill="0" applyBorder="0" applyAlignment="0">
      <alignment vertical="center"/>
      <protection locked="0"/>
    </xf>
    <xf numFmtId="182" fontId="44" fillId="0" borderId="0" applyNumberFormat="0" applyFill="0" applyBorder="0" applyAlignment="0">
      <alignment vertical="center"/>
      <protection locked="0"/>
    </xf>
    <xf numFmtId="0" fontId="18" fillId="0" borderId="0" applyNumberFormat="0" applyFont="0" applyFill="0" applyBorder="0" applyAlignment="0">
      <protection locked="0"/>
    </xf>
    <xf numFmtId="0" fontId="18" fillId="0" borderId="0" applyNumberFormat="0" applyFont="0" applyFill="0" applyBorder="0" applyAlignment="0">
      <protection locked="0"/>
    </xf>
    <xf numFmtId="0" fontId="18" fillId="0" borderId="0" applyNumberFormat="0" applyFont="0" applyFill="0" applyBorder="0" applyAlignment="0">
      <protection locked="0"/>
    </xf>
    <xf numFmtId="182" fontId="44" fillId="0" borderId="0" applyNumberFormat="0" applyFill="0" applyBorder="0" applyAlignment="0">
      <alignment vertical="center"/>
      <protection locked="0"/>
    </xf>
    <xf numFmtId="0" fontId="45" fillId="0" borderId="0"/>
    <xf numFmtId="4" fontId="46" fillId="64" borderId="1">
      <alignment horizontal="right" vertical="center"/>
    </xf>
    <xf numFmtId="4" fontId="46" fillId="65" borderId="0" applyBorder="0">
      <alignment horizontal="right" vertical="center"/>
    </xf>
    <xf numFmtId="4" fontId="46" fillId="65" borderId="0" applyBorder="0">
      <alignment horizontal="right" vertical="center"/>
    </xf>
    <xf numFmtId="0" fontId="47" fillId="0" borderId="0"/>
    <xf numFmtId="0" fontId="48" fillId="40" borderId="0" applyNumberFormat="0" applyBorder="0" applyAlignment="0" applyProtection="0"/>
    <xf numFmtId="0" fontId="48" fillId="40" borderId="0" applyNumberFormat="0" applyBorder="0" applyAlignment="0" applyProtection="0"/>
    <xf numFmtId="0" fontId="27" fillId="6"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183" fontId="49" fillId="66" borderId="12" applyNumberFormat="0" applyBorder="0" applyAlignment="0">
      <alignment horizontal="centerContinuous" vertical="center"/>
      <protection hidden="1"/>
    </xf>
    <xf numFmtId="1" fontId="50" fillId="67" borderId="8" applyNumberFormat="0" applyBorder="0" applyAlignment="0">
      <alignment horizontal="center" vertical="top" wrapText="1"/>
      <protection hidden="1"/>
    </xf>
    <xf numFmtId="0" fontId="18" fillId="47" borderId="0" applyNumberFormat="0" applyBorder="0" applyAlignment="0">
      <protection locked="0"/>
    </xf>
    <xf numFmtId="0" fontId="51" fillId="0" borderId="0" applyNumberFormat="0" applyFill="0" applyBorder="0" applyAlignment="0" applyProtection="0">
      <alignment vertical="top"/>
      <protection locked="0"/>
    </xf>
    <xf numFmtId="37" fontId="52" fillId="0" borderId="0" applyFill="0" applyBorder="0" applyAlignment="0" applyProtection="0">
      <alignment horizontal="right"/>
      <protection locked="0"/>
    </xf>
    <xf numFmtId="0" fontId="20" fillId="0" borderId="0">
      <alignment horizontal="right"/>
    </xf>
    <xf numFmtId="0" fontId="20" fillId="0" borderId="0">
      <alignment horizontal="right"/>
    </xf>
    <xf numFmtId="0" fontId="20" fillId="0" borderId="0">
      <alignment horizontal="right"/>
    </xf>
    <xf numFmtId="0" fontId="53" fillId="0" borderId="0"/>
    <xf numFmtId="184" fontId="47" fillId="0" borderId="0"/>
    <xf numFmtId="0" fontId="54" fillId="68" borderId="0"/>
    <xf numFmtId="0" fontId="55" fillId="46" borderId="24" applyNumberFormat="0" applyAlignment="0" applyProtection="0"/>
    <xf numFmtId="0" fontId="40" fillId="69" borderId="0" applyNumberFormat="0" applyAlignment="0" applyProtection="0"/>
    <xf numFmtId="0" fontId="55" fillId="46" borderId="24" applyNumberFormat="0" applyAlignment="0" applyProtection="0"/>
    <xf numFmtId="0" fontId="40" fillId="69" borderId="0" applyNumberFormat="0" applyAlignment="0" applyProtection="0"/>
    <xf numFmtId="0" fontId="31" fillId="10" borderId="18" applyNumberFormat="0" applyAlignment="0" applyProtection="0"/>
    <xf numFmtId="0" fontId="55" fillId="70" borderId="24" applyNumberFormat="0" applyAlignment="0" applyProtection="0"/>
    <xf numFmtId="0" fontId="55" fillId="46" borderId="24" applyNumberFormat="0" applyAlignment="0" applyProtection="0"/>
    <xf numFmtId="0" fontId="55" fillId="46" borderId="24" applyNumberFormat="0" applyAlignment="0" applyProtection="0"/>
    <xf numFmtId="0" fontId="55" fillId="46" borderId="24" applyNumberFormat="0" applyAlignment="0" applyProtection="0"/>
    <xf numFmtId="0" fontId="55" fillId="70" borderId="24" applyNumberFormat="0" applyAlignment="0" applyProtection="0"/>
    <xf numFmtId="0" fontId="55" fillId="70" borderId="24" applyNumberFormat="0" applyAlignment="0" applyProtection="0"/>
    <xf numFmtId="0" fontId="55" fillId="46" borderId="24" applyNumberFormat="0" applyAlignment="0" applyProtection="0"/>
    <xf numFmtId="0" fontId="55" fillId="70" borderId="24" applyNumberFormat="0" applyAlignment="0" applyProtection="0"/>
    <xf numFmtId="0" fontId="56" fillId="71" borderId="0" applyNumberFormat="0" applyBorder="0" applyAlignment="0" applyProtection="0"/>
    <xf numFmtId="3" fontId="20" fillId="37" borderId="1">
      <alignment horizontal="right"/>
    </xf>
    <xf numFmtId="0" fontId="57" fillId="72" borderId="25" applyNumberFormat="0" applyAlignment="0" applyProtection="0"/>
    <xf numFmtId="0" fontId="57" fillId="72" borderId="25" applyNumberFormat="0" applyAlignment="0" applyProtection="0"/>
    <xf numFmtId="0" fontId="33" fillId="11" borderId="21" applyNumberFormat="0" applyAlignment="0" applyProtection="0"/>
    <xf numFmtId="0" fontId="57" fillId="72" borderId="25" applyNumberFormat="0" applyAlignment="0" applyProtection="0"/>
    <xf numFmtId="0" fontId="57" fillId="72" borderId="25" applyNumberFormat="0" applyAlignment="0" applyProtection="0"/>
    <xf numFmtId="0" fontId="57" fillId="48" borderId="25" applyNumberFormat="0" applyAlignment="0" applyProtection="0"/>
    <xf numFmtId="0" fontId="57" fillId="48" borderId="25" applyNumberFormat="0" applyAlignment="0" applyProtection="0"/>
    <xf numFmtId="0" fontId="57" fillId="72" borderId="25" applyNumberFormat="0" applyAlignment="0" applyProtection="0"/>
    <xf numFmtId="0" fontId="57" fillId="48" borderId="25" applyNumberFormat="0" applyAlignment="0" applyProtection="0"/>
    <xf numFmtId="0" fontId="58" fillId="73" borderId="26" applyNumberFormat="0" applyAlignment="0" applyProtection="0"/>
    <xf numFmtId="0" fontId="59" fillId="73" borderId="26" applyNumberFormat="0" applyAlignment="0" applyProtection="0"/>
    <xf numFmtId="0" fontId="60" fillId="74" borderId="26" applyAlignment="0" applyProtection="0"/>
    <xf numFmtId="185" fontId="61" fillId="0" borderId="0"/>
    <xf numFmtId="0" fontId="62" fillId="75" borderId="27" applyProtection="0">
      <alignment horizontal="center" vertical="center"/>
    </xf>
    <xf numFmtId="1" fontId="63" fillId="0" borderId="28">
      <alignment vertical="top"/>
    </xf>
    <xf numFmtId="176" fontId="64" fillId="0" borderId="0" applyBorder="0">
      <alignment horizontal="right"/>
    </xf>
    <xf numFmtId="176" fontId="64" fillId="0" borderId="29" applyAlignment="0">
      <alignment horizontal="right"/>
    </xf>
    <xf numFmtId="17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18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86" fontId="18"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18"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38" fillId="0" borderId="0" applyFont="0" applyFill="0" applyBorder="0" applyAlignment="0" applyProtection="0"/>
    <xf numFmtId="165" fontId="18" fillId="0" borderId="0" applyFont="0" applyFill="0" applyBorder="0" applyAlignment="0" applyProtection="0"/>
    <xf numFmtId="165" fontId="38"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87" fontId="18"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88" fontId="18" fillId="0" borderId="0" applyBorder="0">
      <alignment horizontal="right"/>
    </xf>
    <xf numFmtId="189" fontId="67" fillId="0" borderId="0" applyFont="0" applyFill="0" applyBorder="0" applyAlignment="0" applyProtection="0"/>
    <xf numFmtId="167" fontId="18" fillId="0" borderId="0" applyFont="0" applyFill="0" applyBorder="0" applyAlignment="0" applyProtection="0"/>
    <xf numFmtId="190" fontId="18" fillId="0" borderId="0" applyFont="0" applyFill="0" applyBorder="0" applyAlignment="0" applyProtection="0"/>
    <xf numFmtId="167" fontId="18" fillId="0" borderId="0" applyFont="0" applyFill="0" applyBorder="0" applyAlignment="0" applyProtection="0"/>
    <xf numFmtId="167" fontId="66" fillId="0" borderId="0" applyFont="0" applyFill="0" applyBorder="0" applyAlignment="0" applyProtection="0"/>
    <xf numFmtId="167" fontId="18" fillId="0" borderId="0" applyFont="0" applyFill="0" applyBorder="0" applyAlignment="0" applyProtection="0"/>
    <xf numFmtId="167" fontId="66" fillId="0" borderId="0" applyFont="0" applyFill="0" applyBorder="0" applyAlignment="0" applyProtection="0"/>
    <xf numFmtId="167" fontId="18" fillId="0" borderId="0" applyFont="0" applyFill="0" applyBorder="0" applyAlignment="0" applyProtection="0"/>
    <xf numFmtId="190" fontId="18" fillId="0" borderId="0" applyFont="0" applyFill="0" applyBorder="0" applyAlignment="0" applyProtection="0"/>
    <xf numFmtId="167" fontId="18" fillId="0" borderId="0" applyFont="0" applyFill="0" applyBorder="0" applyAlignment="0" applyProtection="0"/>
    <xf numFmtId="167" fontId="66" fillId="0" borderId="0" applyFont="0" applyFill="0" applyBorder="0" applyAlignment="0" applyProtection="0"/>
    <xf numFmtId="167" fontId="18" fillId="0" borderId="0" applyFont="0" applyFill="0" applyBorder="0" applyAlignment="0" applyProtection="0"/>
    <xf numFmtId="190" fontId="18" fillId="0" borderId="0" applyFont="0" applyFill="0" applyBorder="0" applyAlignment="0" applyProtection="0"/>
    <xf numFmtId="167" fontId="18" fillId="0" borderId="0" applyFont="0" applyFill="0" applyBorder="0" applyAlignment="0" applyProtection="0"/>
    <xf numFmtId="190" fontId="18" fillId="0" borderId="0" applyFont="0" applyFill="0" applyBorder="0" applyAlignment="0" applyProtection="0"/>
    <xf numFmtId="167" fontId="18" fillId="0" borderId="0" applyFont="0" applyFill="0" applyBorder="0" applyAlignment="0" applyProtection="0"/>
    <xf numFmtId="167" fontId="66" fillId="0" borderId="0" applyFont="0" applyFill="0" applyBorder="0" applyAlignment="0" applyProtection="0"/>
    <xf numFmtId="167" fontId="18" fillId="0" borderId="0" applyFont="0" applyFill="0" applyBorder="0" applyAlignment="0" applyProtection="0"/>
    <xf numFmtId="167" fontId="66" fillId="0" borderId="0" applyFont="0" applyFill="0" applyBorder="0" applyAlignment="0" applyProtection="0"/>
    <xf numFmtId="167" fontId="18" fillId="0" borderId="0" applyFont="0" applyFill="0" applyBorder="0" applyAlignment="0" applyProtection="0"/>
    <xf numFmtId="167" fontId="66" fillId="0" borderId="0" applyFont="0" applyFill="0" applyBorder="0" applyAlignment="0" applyProtection="0"/>
    <xf numFmtId="167" fontId="18" fillId="0" borderId="0" applyFont="0" applyFill="0" applyBorder="0" applyAlignment="0" applyProtection="0"/>
    <xf numFmtId="164" fontId="18" fillId="0" borderId="0" applyFont="0" applyFill="0" applyBorder="0" applyAlignment="0" applyProtection="0"/>
    <xf numFmtId="167" fontId="18" fillId="0" borderId="0" applyFont="0" applyFill="0" applyBorder="0" applyAlignment="0" applyProtection="0"/>
    <xf numFmtId="179"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8" fillId="0" borderId="0" applyFont="0" applyFill="0" applyBorder="0" applyAlignment="0" applyProtection="0"/>
    <xf numFmtId="167" fontId="1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90" fontId="18"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9" fillId="0" borderId="0" applyFont="0" applyFill="0" applyBorder="0" applyAlignment="0" applyProtection="0"/>
    <xf numFmtId="167" fontId="70" fillId="0" borderId="0" applyFont="0" applyFill="0" applyBorder="0" applyAlignment="0" applyProtection="0"/>
    <xf numFmtId="167" fontId="69"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5"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5"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71" fillId="0" borderId="0" applyFont="0" applyFill="0" applyBorder="0" applyAlignment="0" applyProtection="0"/>
    <xf numFmtId="167" fontId="37" fillId="0" borderId="0" applyFont="0" applyFill="0" applyBorder="0" applyAlignment="0" applyProtection="0"/>
    <xf numFmtId="167" fontId="66"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66" fillId="0" borderId="0" applyFont="0" applyFill="0" applyBorder="0" applyAlignment="0" applyProtection="0"/>
    <xf numFmtId="191" fontId="18" fillId="0" borderId="0" applyFill="0" applyBorder="0" applyAlignment="0" applyProtection="0"/>
    <xf numFmtId="191" fontId="18" fillId="0" borderId="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0" fontId="72" fillId="0" borderId="0"/>
    <xf numFmtId="179" fontId="73" fillId="0" borderId="0" applyNumberFormat="0" applyFill="0" applyBorder="0" applyAlignment="0" applyProtection="0"/>
    <xf numFmtId="179" fontId="73" fillId="0" borderId="0" applyNumberFormat="0" applyFill="0" applyBorder="0" applyAlignment="0" applyProtection="0"/>
    <xf numFmtId="179" fontId="73" fillId="0" borderId="0" applyNumberFormat="0" applyFill="0" applyBorder="0" applyAlignment="0" applyProtection="0"/>
    <xf numFmtId="0" fontId="73" fillId="0" borderId="0" applyNumberFormat="0" applyFill="0" applyBorder="0" applyAlignment="0" applyProtection="0"/>
    <xf numFmtId="193" fontId="73" fillId="0" borderId="0" applyNumberFormat="0" applyFill="0" applyBorder="0" applyAlignment="0" applyProtection="0"/>
    <xf numFmtId="179" fontId="73" fillId="0" borderId="0" applyNumberFormat="0" applyFill="0" applyBorder="0" applyAlignment="0" applyProtection="0"/>
    <xf numFmtId="193" fontId="73" fillId="0" borderId="0" applyNumberFormat="0" applyFill="0" applyBorder="0" applyAlignment="0" applyProtection="0"/>
    <xf numFmtId="179" fontId="73" fillId="0" borderId="0" applyNumberFormat="0" applyFill="0" applyBorder="0" applyAlignment="0" applyProtection="0"/>
    <xf numFmtId="193" fontId="73" fillId="0" borderId="0" applyNumberFormat="0" applyFill="0" applyBorder="0" applyAlignment="0" applyProtection="0"/>
    <xf numFmtId="179" fontId="73" fillId="0" borderId="0" applyNumberFormat="0" applyFill="0" applyBorder="0" applyAlignment="0" applyProtection="0"/>
    <xf numFmtId="179"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40" fillId="77" borderId="26" applyNumberFormat="0" applyAlignment="0" applyProtection="0"/>
    <xf numFmtId="0" fontId="60" fillId="77" borderId="26" applyNumberFormat="0" applyAlignment="0" applyProtection="0"/>
    <xf numFmtId="179" fontId="74" fillId="0" borderId="0" applyNumberFormat="0">
      <alignment horizontal="right"/>
    </xf>
    <xf numFmtId="179" fontId="74" fillId="0" borderId="0" applyNumberFormat="0">
      <alignment horizontal="right"/>
    </xf>
    <xf numFmtId="0" fontId="74" fillId="0" borderId="0" applyNumberFormat="0">
      <alignment horizontal="right"/>
    </xf>
    <xf numFmtId="179" fontId="75" fillId="0" borderId="0" applyNumberFormat="0" applyFill="0" applyBorder="0" applyProtection="0">
      <alignment horizontal="left"/>
    </xf>
    <xf numFmtId="179" fontId="75" fillId="0" borderId="0" applyNumberFormat="0" applyFill="0" applyBorder="0" applyProtection="0">
      <alignment horizontal="left"/>
    </xf>
    <xf numFmtId="0" fontId="75" fillId="0" borderId="0" applyNumberFormat="0" applyFill="0" applyBorder="0" applyProtection="0">
      <alignment horizontal="left"/>
    </xf>
    <xf numFmtId="179" fontId="76" fillId="0" borderId="0" applyNumberFormat="0" applyFill="0" applyBorder="0" applyProtection="0">
      <alignment horizontal="left"/>
    </xf>
    <xf numFmtId="179" fontId="76" fillId="0" borderId="0" applyNumberFormat="0" applyFill="0" applyBorder="0" applyProtection="0">
      <alignment horizontal="left"/>
    </xf>
    <xf numFmtId="0" fontId="76" fillId="0" borderId="0" applyNumberFormat="0" applyFill="0" applyBorder="0" applyProtection="0">
      <alignment horizontal="left"/>
    </xf>
    <xf numFmtId="194" fontId="77" fillId="0" borderId="0"/>
    <xf numFmtId="195" fontId="78"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9" fontId="46" fillId="65" borderId="30">
      <alignment horizontal="left" vertical="center"/>
    </xf>
    <xf numFmtId="179" fontId="46" fillId="65" borderId="30">
      <alignment horizontal="left" vertical="center"/>
    </xf>
    <xf numFmtId="0" fontId="46" fillId="65" borderId="30">
      <alignment horizontal="left" vertical="center"/>
    </xf>
    <xf numFmtId="0" fontId="79" fillId="0" borderId="0" applyFill="0" applyBorder="0" applyAlignment="0" applyProtection="0"/>
    <xf numFmtId="0" fontId="80" fillId="0" borderId="0" applyNumberFormat="0" applyBorder="0" applyProtection="0">
      <alignment horizontal="left" vertical="center" indent="1"/>
    </xf>
    <xf numFmtId="0" fontId="81" fillId="0" borderId="0" applyFill="0" applyBorder="0" applyAlignment="0">
      <alignment horizontal="left"/>
    </xf>
    <xf numFmtId="196" fontId="82" fillId="0" borderId="0" applyFill="0" applyBorder="0" applyAlignment="0" applyProtection="0">
      <alignment horizontal="right"/>
    </xf>
    <xf numFmtId="197" fontId="18" fillId="78" borderId="31" applyFill="0" applyBorder="0" applyAlignment="0" applyProtection="0"/>
    <xf numFmtId="198" fontId="18" fillId="0" borderId="0" applyFill="0" applyBorder="0" applyAlignment="0" applyProtection="0"/>
    <xf numFmtId="198" fontId="18" fillId="0" borderId="0" applyFill="0" applyBorder="0" applyAlignment="0" applyProtection="0"/>
    <xf numFmtId="198" fontId="18" fillId="0" borderId="0" applyFill="0" applyBorder="0" applyAlignment="0" applyProtection="0"/>
    <xf numFmtId="198" fontId="18" fillId="0" borderId="0" applyFill="0" applyBorder="0" applyAlignment="0" applyProtection="0"/>
    <xf numFmtId="198" fontId="18" fillId="0" borderId="0" applyFill="0" applyBorder="0" applyAlignment="0" applyProtection="0"/>
    <xf numFmtId="198" fontId="18" fillId="0" borderId="0" applyFill="0" applyBorder="0" applyAlignment="0" applyProtection="0"/>
    <xf numFmtId="198" fontId="18" fillId="0" borderId="0" applyFill="0" applyBorder="0" applyAlignment="0" applyProtection="0"/>
    <xf numFmtId="198" fontId="18" fillId="0" borderId="0" applyFill="0" applyBorder="0" applyAlignment="0" applyProtection="0"/>
    <xf numFmtId="199" fontId="18" fillId="0" borderId="0" applyFill="0" applyBorder="0" applyAlignment="0" applyProtection="0"/>
    <xf numFmtId="199" fontId="18" fillId="0" borderId="0" applyFill="0" applyBorder="0" applyAlignment="0" applyProtection="0"/>
    <xf numFmtId="199" fontId="18" fillId="0" borderId="0" applyFill="0" applyBorder="0" applyAlignment="0" applyProtection="0"/>
    <xf numFmtId="199" fontId="18" fillId="0" borderId="0" applyFill="0" applyBorder="0" applyAlignment="0" applyProtection="0"/>
    <xf numFmtId="199" fontId="18" fillId="0" borderId="0" applyFill="0" applyBorder="0" applyAlignment="0" applyProtection="0"/>
    <xf numFmtId="199" fontId="18" fillId="0" borderId="0" applyFill="0" applyBorder="0" applyAlignment="0" applyProtection="0"/>
    <xf numFmtId="199" fontId="18" fillId="0" borderId="0" applyFill="0" applyBorder="0" applyAlignment="0" applyProtection="0"/>
    <xf numFmtId="199" fontId="18" fillId="0" borderId="0" applyFill="0" applyBorder="0" applyAlignment="0" applyProtection="0"/>
    <xf numFmtId="199" fontId="18" fillId="0" borderId="0" applyFill="0" applyBorder="0" applyAlignment="0" applyProtection="0"/>
    <xf numFmtId="198" fontId="18" fillId="0" borderId="0" applyFill="0" applyBorder="0" applyAlignment="0" applyProtection="0"/>
    <xf numFmtId="179" fontId="18" fillId="0" borderId="29"/>
    <xf numFmtId="0" fontId="18" fillId="79" borderId="0">
      <alignment horizontal="center"/>
    </xf>
    <xf numFmtId="0" fontId="83" fillId="0" borderId="0" applyFill="0" applyBorder="0">
      <alignment horizontal="left" vertical="center"/>
    </xf>
    <xf numFmtId="0" fontId="84" fillId="80" borderId="5" applyAlignment="0"/>
    <xf numFmtId="200" fontId="18" fillId="0" borderId="0">
      <alignment horizontal="center"/>
    </xf>
    <xf numFmtId="200" fontId="18" fillId="0" borderId="0">
      <alignment horizontal="center"/>
    </xf>
    <xf numFmtId="200" fontId="18" fillId="0" borderId="0">
      <alignment horizontal="center"/>
    </xf>
    <xf numFmtId="200" fontId="18" fillId="0" borderId="0">
      <alignment horizontal="center"/>
    </xf>
    <xf numFmtId="200" fontId="18" fillId="0" borderId="0">
      <alignment horizontal="center"/>
    </xf>
    <xf numFmtId="200" fontId="18" fillId="0" borderId="0">
      <alignment horizontal="center"/>
    </xf>
    <xf numFmtId="200" fontId="18" fillId="0" borderId="0">
      <alignment horizontal="center"/>
    </xf>
    <xf numFmtId="200" fontId="18" fillId="0" borderId="0">
      <alignment horizontal="center"/>
    </xf>
    <xf numFmtId="200" fontId="18" fillId="0" borderId="0">
      <alignment horizontal="center"/>
    </xf>
    <xf numFmtId="201" fontId="85" fillId="65" borderId="0" applyFill="0" applyBorder="0" applyAlignment="0" applyProtection="0">
      <alignment horizontal="right"/>
      <protection locked="0"/>
    </xf>
    <xf numFmtId="202" fontId="40" fillId="0" borderId="0" applyFont="0" applyFill="0" applyBorder="0" applyAlignment="0" applyProtection="0"/>
    <xf numFmtId="202" fontId="41" fillId="0" borderId="0" applyFont="0" applyFill="0" applyBorder="0" applyAlignment="0" applyProtection="0"/>
    <xf numFmtId="202" fontId="40" fillId="0" borderId="0" applyFont="0" applyFill="0" applyBorder="0" applyAlignment="0" applyProtection="0"/>
    <xf numFmtId="202" fontId="40" fillId="0" borderId="0" applyFont="0" applyFill="0" applyBorder="0" applyAlignment="0" applyProtection="0"/>
    <xf numFmtId="201" fontId="85" fillId="65" borderId="0" applyFill="0" applyBorder="0" applyAlignment="0" applyProtection="0">
      <alignment horizontal="right"/>
      <protection locked="0"/>
    </xf>
    <xf numFmtId="202" fontId="4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3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79" fontId="88" fillId="72" borderId="0" applyNumberFormat="0" applyFont="0" applyBorder="0" applyAlignment="0" applyProtection="0"/>
    <xf numFmtId="179" fontId="88" fillId="72" borderId="0" applyNumberFormat="0" applyFont="0" applyBorder="0" applyAlignment="0" applyProtection="0"/>
    <xf numFmtId="0" fontId="88" fillId="72" borderId="0" applyNumberFormat="0" applyFont="0" applyBorder="0" applyAlignment="0" applyProtection="0"/>
    <xf numFmtId="179" fontId="89" fillId="0" borderId="0" applyNumberFormat="0" applyFill="0" applyBorder="0" applyAlignment="0" applyProtection="0"/>
    <xf numFmtId="179" fontId="89" fillId="0" borderId="0" applyNumberFormat="0" applyFill="0" applyBorder="0" applyAlignment="0" applyProtection="0"/>
    <xf numFmtId="0" fontId="89" fillId="0" borderId="0" applyNumberFormat="0" applyFill="0" applyBorder="0" applyAlignment="0" applyProtection="0"/>
    <xf numFmtId="203" fontId="90" fillId="0" borderId="0" applyFill="0" applyBorder="0"/>
    <xf numFmtId="15" fontId="38" fillId="0" borderId="0" applyFill="0" applyBorder="0" applyProtection="0">
      <alignment horizontal="center"/>
    </xf>
    <xf numFmtId="179" fontId="88" fillId="40" borderId="0" applyNumberFormat="0" applyFont="0" applyBorder="0" applyAlignment="0" applyProtection="0"/>
    <xf numFmtId="179" fontId="88" fillId="40" borderId="0" applyNumberFormat="0" applyFont="0" applyBorder="0" applyAlignment="0" applyProtection="0"/>
    <xf numFmtId="0" fontId="88" fillId="40" borderId="0" applyNumberFormat="0" applyFont="0" applyBorder="0"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4" fontId="91" fillId="46" borderId="5" applyAlignment="0" applyProtection="0"/>
    <xf numFmtId="205" fontId="92" fillId="0" borderId="0" applyNumberFormat="0" applyFill="0" applyBorder="0" applyAlignment="0" applyProtection="0"/>
    <xf numFmtId="205" fontId="93" fillId="0" borderId="0" applyNumberFormat="0" applyFill="0" applyBorder="0" applyAlignment="0" applyProtection="0"/>
    <xf numFmtId="15" fontId="44" fillId="43" borderId="32">
      <alignment horizontal="center"/>
      <protection locked="0"/>
    </xf>
    <xf numFmtId="206" fontId="44" fillId="43" borderId="32" applyAlignment="0">
      <protection locked="0"/>
    </xf>
    <xf numFmtId="205" fontId="44" fillId="43" borderId="32" applyAlignment="0">
      <protection locked="0"/>
    </xf>
    <xf numFmtId="205" fontId="38" fillId="0" borderId="0" applyFill="0" applyBorder="0" applyAlignment="0" applyProtection="0"/>
    <xf numFmtId="206" fontId="38" fillId="0" borderId="0" applyFill="0" applyBorder="0" applyAlignment="0" applyProtection="0"/>
    <xf numFmtId="207" fontId="38" fillId="0" borderId="0" applyFill="0" applyBorder="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0"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0"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0" fontId="88" fillId="0" borderId="33" applyNumberFormat="0" applyFont="0" applyAlignment="0" applyProtection="0"/>
    <xf numFmtId="193"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93"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179" fontId="88" fillId="0" borderId="33" applyNumberFormat="0" applyFont="0" applyAlignment="0" applyProtection="0"/>
    <xf numFmtId="0" fontId="88" fillId="0" borderId="33"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0"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0"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0" fontId="88" fillId="0" borderId="34" applyNumberFormat="0" applyFont="0" applyAlignment="0" applyProtection="0"/>
    <xf numFmtId="193"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93"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179" fontId="88" fillId="0" borderId="34" applyNumberFormat="0" applyFont="0" applyAlignment="0" applyProtection="0"/>
    <xf numFmtId="0" fontId="88" fillId="0" borderId="34" applyNumberFormat="0" applyFont="0" applyAlignment="0" applyProtection="0"/>
    <xf numFmtId="179" fontId="88" fillId="49" borderId="0" applyNumberFormat="0" applyFont="0" applyBorder="0" applyAlignment="0" applyProtection="0"/>
    <xf numFmtId="179" fontId="88" fillId="49" borderId="0" applyNumberFormat="0" applyFont="0" applyBorder="0" applyAlignment="0" applyProtection="0"/>
    <xf numFmtId="0" fontId="88" fillId="49" borderId="0" applyNumberFormat="0" applyFont="0" applyBorder="0" applyAlignment="0" applyProtection="0"/>
    <xf numFmtId="1" fontId="94" fillId="81" borderId="13" applyNumberFormat="0" applyBorder="0" applyAlignment="0">
      <alignment horizontal="centerContinuous" vertical="center"/>
      <protection locked="0"/>
    </xf>
    <xf numFmtId="208" fontId="18" fillId="0" borderId="0"/>
    <xf numFmtId="209" fontId="95" fillId="0" borderId="0" applyFill="0" applyBorder="0" applyAlignment="0">
      <alignment horizontal="center" vertical="center"/>
    </xf>
    <xf numFmtId="179" fontId="18" fillId="82" borderId="0" applyNumberFormat="0" applyFont="0" applyAlignment="0"/>
    <xf numFmtId="0" fontId="18" fillId="82" borderId="0" applyNumberFormat="0" applyFont="0" applyAlignment="0"/>
    <xf numFmtId="179" fontId="18" fillId="82" borderId="0" applyNumberFormat="0" applyFont="0" applyAlignment="0"/>
    <xf numFmtId="179" fontId="18" fillId="82" borderId="0" applyNumberFormat="0" applyFont="0" applyAlignment="0"/>
    <xf numFmtId="193" fontId="18" fillId="82" borderId="0" applyNumberFormat="0" applyFont="0" applyAlignment="0"/>
    <xf numFmtId="195" fontId="77" fillId="0" borderId="0"/>
    <xf numFmtId="0" fontId="69" fillId="69" borderId="26" applyAlignment="0" applyProtection="0"/>
    <xf numFmtId="0" fontId="60" fillId="69" borderId="26" applyNumberFormat="0" applyAlignment="0" applyProtection="0"/>
    <xf numFmtId="210" fontId="96" fillId="83" borderId="0" applyBorder="0">
      <protection locked="0"/>
    </xf>
    <xf numFmtId="211" fontId="77" fillId="0" borderId="0" applyFill="0" applyBorder="0">
      <alignment horizontal="right"/>
    </xf>
    <xf numFmtId="211" fontId="77" fillId="0" borderId="0" applyFill="0" applyBorder="0">
      <alignment horizontal="right"/>
    </xf>
    <xf numFmtId="211" fontId="77" fillId="0" borderId="0" applyFill="0" applyBorder="0">
      <alignment horizontal="right"/>
    </xf>
    <xf numFmtId="49" fontId="77" fillId="0" borderId="0" applyFill="0" applyBorder="0"/>
    <xf numFmtId="49" fontId="77" fillId="0" borderId="0" applyFill="0" applyBorder="0"/>
    <xf numFmtId="49" fontId="77" fillId="0" borderId="0" applyFill="0" applyBorder="0"/>
    <xf numFmtId="49" fontId="97" fillId="0" borderId="0" applyFill="0" applyBorder="0">
      <alignment horizontal="right" vertical="center"/>
    </xf>
    <xf numFmtId="212" fontId="18" fillId="0" borderId="0"/>
    <xf numFmtId="212" fontId="18" fillId="0" borderId="0"/>
    <xf numFmtId="212" fontId="18" fillId="0" borderId="0"/>
    <xf numFmtId="179" fontId="18"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0" fontId="98" fillId="42" borderId="0" applyNumberFormat="0" applyBorder="0" applyAlignment="0" applyProtection="0"/>
    <xf numFmtId="0" fontId="98" fillId="42" borderId="0" applyNumberFormat="0" applyBorder="0" applyAlignment="0" applyProtection="0"/>
    <xf numFmtId="0" fontId="26" fillId="7"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9" fillId="0" borderId="0" applyNumberFormat="0" applyFill="0" applyBorder="0" applyProtection="0">
      <alignment horizontal="center" vertical="center"/>
    </xf>
    <xf numFmtId="0" fontId="100" fillId="84" borderId="0" applyNumberFormat="0" applyBorder="0" applyProtection="0">
      <alignment horizontal="left" vertical="center" indent="1"/>
    </xf>
    <xf numFmtId="213" fontId="101" fillId="0" borderId="0">
      <alignment horizontal="center"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84" fillId="0" borderId="0"/>
    <xf numFmtId="0" fontId="84" fillId="0" borderId="0"/>
    <xf numFmtId="179" fontId="20" fillId="0" borderId="7" applyNumberFormat="0">
      <alignment horizontal="center" wrapText="1"/>
    </xf>
    <xf numFmtId="0" fontId="102" fillId="0" borderId="36" applyNumberFormat="0" applyFill="0" applyAlignment="0" applyProtection="0"/>
    <xf numFmtId="0" fontId="102" fillId="0" borderId="36" applyNumberFormat="0" applyFill="0" applyAlignment="0" applyProtection="0"/>
    <xf numFmtId="0" fontId="23" fillId="0" borderId="15" applyNumberFormat="0" applyFill="0" applyAlignment="0" applyProtection="0"/>
    <xf numFmtId="0" fontId="102" fillId="0" borderId="36" applyNumberFormat="0" applyFill="0" applyAlignment="0" applyProtection="0"/>
    <xf numFmtId="0" fontId="102" fillId="0" borderId="36" applyNumberFormat="0" applyFill="0" applyAlignment="0" applyProtection="0"/>
    <xf numFmtId="0" fontId="103" fillId="0" borderId="37" applyNumberFormat="0" applyFill="0" applyAlignment="0" applyProtection="0"/>
    <xf numFmtId="0" fontId="103" fillId="0" borderId="37" applyNumberFormat="0" applyFill="0" applyAlignment="0" applyProtection="0"/>
    <xf numFmtId="0" fontId="102" fillId="0" borderId="36" applyNumberFormat="0" applyFill="0" applyAlignment="0" applyProtection="0"/>
    <xf numFmtId="0" fontId="103" fillId="0" borderId="37" applyNumberFormat="0" applyFill="0" applyAlignment="0" applyProtection="0"/>
    <xf numFmtId="193" fontId="20" fillId="0" borderId="7" applyNumberFormat="0">
      <alignment horizontal="center" wrapText="1"/>
    </xf>
    <xf numFmtId="179" fontId="20" fillId="0" borderId="7" applyNumberFormat="0">
      <alignment horizontal="center" wrapText="1"/>
    </xf>
    <xf numFmtId="179" fontId="20" fillId="0" borderId="7" applyNumberFormat="0">
      <alignment horizontal="center" wrapText="1"/>
    </xf>
    <xf numFmtId="179" fontId="20" fillId="0" borderId="7" applyNumberFormat="0">
      <alignment horizontal="center" wrapText="1"/>
    </xf>
    <xf numFmtId="179" fontId="20" fillId="0" borderId="7" applyNumberFormat="0">
      <alignment horizontal="center" wrapText="1"/>
    </xf>
    <xf numFmtId="179" fontId="20" fillId="0" borderId="7" applyNumberFormat="0">
      <alignment horizontal="center" wrapText="1"/>
    </xf>
    <xf numFmtId="0" fontId="104" fillId="67" borderId="0" applyNumberFormat="0" applyBorder="0" applyAlignment="0">
      <protection hidden="1"/>
    </xf>
    <xf numFmtId="0" fontId="105" fillId="0" borderId="38" applyNumberFormat="0" applyFill="0" applyAlignment="0" applyProtection="0"/>
    <xf numFmtId="0" fontId="106" fillId="0" borderId="39" applyNumberFormat="0" applyFill="0" applyAlignment="0" applyProtection="0"/>
    <xf numFmtId="179" fontId="107" fillId="68" borderId="0">
      <alignment horizontal="left"/>
    </xf>
    <xf numFmtId="0" fontId="106" fillId="0" borderId="39" applyNumberFormat="0" applyFill="0" applyAlignment="0" applyProtection="0"/>
    <xf numFmtId="0" fontId="24" fillId="0" borderId="16" applyNumberFormat="0" applyFill="0" applyAlignment="0" applyProtection="0"/>
    <xf numFmtId="0" fontId="105" fillId="0" borderId="38" applyNumberFormat="0" applyFill="0" applyAlignment="0" applyProtection="0"/>
    <xf numFmtId="0" fontId="107" fillId="68" borderId="0">
      <alignment horizontal="left"/>
    </xf>
    <xf numFmtId="0" fontId="106" fillId="0" borderId="39" applyNumberFormat="0" applyFill="0" applyAlignment="0" applyProtection="0"/>
    <xf numFmtId="179" fontId="107" fillId="68" borderId="0">
      <alignment horizontal="left"/>
    </xf>
    <xf numFmtId="0" fontId="106" fillId="0" borderId="39" applyNumberFormat="0" applyFill="0" applyAlignment="0" applyProtection="0"/>
    <xf numFmtId="179" fontId="107" fillId="68" borderId="0">
      <alignment horizontal="left"/>
    </xf>
    <xf numFmtId="0" fontId="106" fillId="0" borderId="39" applyNumberFormat="0" applyFill="0" applyAlignment="0" applyProtection="0"/>
    <xf numFmtId="0" fontId="105" fillId="0" borderId="38" applyNumberFormat="0" applyFill="0" applyAlignment="0" applyProtection="0"/>
    <xf numFmtId="0" fontId="107" fillId="68" borderId="0">
      <alignment horizontal="left"/>
    </xf>
    <xf numFmtId="0" fontId="106" fillId="0" borderId="39" applyNumberFormat="0" applyFill="0" applyAlignment="0" applyProtection="0"/>
    <xf numFmtId="179" fontId="107" fillId="68" borderId="0">
      <alignment horizontal="left"/>
    </xf>
    <xf numFmtId="0" fontId="106" fillId="0" borderId="39" applyNumberFormat="0" applyFill="0" applyAlignment="0" applyProtection="0"/>
    <xf numFmtId="193" fontId="107" fillId="68" borderId="0">
      <alignment horizontal="left"/>
    </xf>
    <xf numFmtId="179" fontId="107" fillId="68" borderId="0">
      <alignment horizontal="left"/>
    </xf>
    <xf numFmtId="179" fontId="108" fillId="0" borderId="39" applyNumberFormat="0" applyFill="0" applyAlignment="0" applyProtection="0"/>
    <xf numFmtId="0" fontId="106" fillId="0" borderId="39" applyNumberFormat="0" applyFill="0" applyAlignment="0" applyProtection="0"/>
    <xf numFmtId="0" fontId="105" fillId="0" borderId="38" applyNumberFormat="0" applyFill="0" applyAlignment="0" applyProtection="0"/>
    <xf numFmtId="0" fontId="108" fillId="0" borderId="39" applyNumberFormat="0" applyFill="0" applyAlignment="0" applyProtection="0"/>
    <xf numFmtId="193" fontId="108" fillId="0" borderId="39" applyNumberFormat="0" applyFill="0" applyAlignment="0" applyProtection="0"/>
    <xf numFmtId="193" fontId="107" fillId="68" borderId="0">
      <alignment horizontal="left"/>
    </xf>
    <xf numFmtId="179" fontId="107" fillId="68" borderId="0">
      <alignment horizontal="left"/>
    </xf>
    <xf numFmtId="193" fontId="107" fillId="68" borderId="0">
      <alignment horizontal="left"/>
    </xf>
    <xf numFmtId="179" fontId="107" fillId="68" borderId="0">
      <alignment horizontal="left"/>
    </xf>
    <xf numFmtId="179" fontId="107" fillId="68" borderId="0">
      <alignment horizontal="left"/>
    </xf>
    <xf numFmtId="0" fontId="109" fillId="0" borderId="39" applyNumberFormat="0" applyFill="0" applyAlignment="0" applyProtection="0"/>
    <xf numFmtId="0" fontId="110" fillId="0" borderId="16" applyNumberFormat="0" applyFill="0" applyAlignment="0" applyProtection="0"/>
    <xf numFmtId="0" fontId="109" fillId="0" borderId="39" applyNumberFormat="0" applyFill="0" applyAlignment="0" applyProtection="0"/>
    <xf numFmtId="0" fontId="106" fillId="0" borderId="39" applyNumberFormat="0" applyFill="0" applyAlignment="0" applyProtection="0"/>
    <xf numFmtId="0" fontId="111" fillId="0" borderId="40" applyNumberFormat="0" applyFill="0" applyAlignment="0" applyProtection="0"/>
    <xf numFmtId="0" fontId="112" fillId="75" borderId="41" applyNumberFormat="0" applyAlignment="0" applyProtection="0"/>
    <xf numFmtId="0" fontId="111" fillId="0" borderId="40" applyNumberFormat="0" applyFill="0" applyAlignment="0" applyProtection="0"/>
    <xf numFmtId="0" fontId="112" fillId="75" borderId="41" applyNumberFormat="0" applyAlignment="0" applyProtection="0"/>
    <xf numFmtId="0" fontId="25" fillId="0" borderId="17" applyNumberFormat="0" applyFill="0" applyAlignment="0" applyProtection="0"/>
    <xf numFmtId="0" fontId="113" fillId="0" borderId="42" applyNumberFormat="0" applyFill="0" applyAlignment="0" applyProtection="0"/>
    <xf numFmtId="0" fontId="111" fillId="0" borderId="40" applyNumberFormat="0" applyFill="0" applyAlignment="0" applyProtection="0"/>
    <xf numFmtId="0" fontId="111" fillId="0" borderId="40" applyNumberFormat="0" applyFill="0" applyAlignment="0" applyProtection="0"/>
    <xf numFmtId="0" fontId="111" fillId="0" borderId="40" applyNumberFormat="0" applyFill="0" applyAlignment="0" applyProtection="0"/>
    <xf numFmtId="0" fontId="113" fillId="0" borderId="42" applyNumberFormat="0" applyFill="0" applyAlignment="0" applyProtection="0"/>
    <xf numFmtId="0" fontId="113" fillId="0" borderId="42" applyNumberFormat="0" applyFill="0" applyAlignment="0" applyProtection="0"/>
    <xf numFmtId="0" fontId="111" fillId="0" borderId="40" applyNumberFormat="0" applyFill="0" applyAlignment="0" applyProtection="0"/>
    <xf numFmtId="0" fontId="113" fillId="0" borderId="42" applyNumberFormat="0" applyFill="0" applyAlignment="0" applyProtection="0"/>
    <xf numFmtId="0" fontId="111" fillId="0" borderId="0" applyNumberFormat="0" applyFill="0" applyBorder="0" applyAlignment="0" applyProtection="0"/>
    <xf numFmtId="0" fontId="112" fillId="75" borderId="43" applyNumberFormat="0" applyAlignment="0" applyProtection="0"/>
    <xf numFmtId="0" fontId="111" fillId="0" borderId="0" applyNumberFormat="0" applyFill="0" applyBorder="0" applyAlignment="0" applyProtection="0"/>
    <xf numFmtId="0" fontId="112" fillId="75" borderId="43" applyNumberFormat="0" applyAlignment="0" applyProtection="0"/>
    <xf numFmtId="0" fontId="25" fillId="0" borderId="0" applyNumberFormat="0" applyFill="0" applyBorder="0" applyAlignment="0" applyProtection="0"/>
    <xf numFmtId="0" fontId="113"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1" fillId="0" borderId="0" applyNumberFormat="0" applyFill="0" applyBorder="0" applyAlignment="0" applyProtection="0"/>
    <xf numFmtId="0" fontId="113" fillId="0" borderId="0" applyNumberFormat="0" applyFill="0" applyBorder="0" applyAlignment="0" applyProtection="0"/>
    <xf numFmtId="179" fontId="20" fillId="0" borderId="7" applyNumberFormat="0">
      <alignment horizontal="center" wrapText="1"/>
    </xf>
    <xf numFmtId="179" fontId="20" fillId="0" borderId="7" applyNumberFormat="0">
      <alignment horizontal="center" wrapText="1"/>
    </xf>
    <xf numFmtId="0" fontId="20" fillId="0" borderId="7" applyNumberFormat="0">
      <alignment horizontal="center" wrapText="1"/>
    </xf>
    <xf numFmtId="193" fontId="20" fillId="0" borderId="7" applyNumberFormat="0">
      <alignment horizontal="center" wrapText="1"/>
    </xf>
    <xf numFmtId="179" fontId="20" fillId="0" borderId="7" applyNumberFormat="0">
      <alignment horizontal="center" wrapText="1"/>
    </xf>
    <xf numFmtId="193" fontId="20" fillId="0" borderId="7" applyNumberFormat="0">
      <alignment horizontal="center" wrapText="1"/>
    </xf>
    <xf numFmtId="179" fontId="20" fillId="0" borderId="7" applyNumberFormat="0">
      <alignment horizontal="center" wrapText="1"/>
    </xf>
    <xf numFmtId="0" fontId="20" fillId="0" borderId="7" applyNumberFormat="0">
      <alignment horizontal="center" wrapText="1"/>
    </xf>
    <xf numFmtId="179" fontId="20" fillId="0" borderId="7" applyNumberFormat="0">
      <alignment horizontal="center" wrapText="1"/>
    </xf>
    <xf numFmtId="193" fontId="20" fillId="0" borderId="7" applyNumberFormat="0">
      <alignment horizontal="center" wrapText="1"/>
    </xf>
    <xf numFmtId="179" fontId="20" fillId="0" borderId="7" applyNumberFormat="0">
      <alignment horizontal="center" wrapText="1"/>
    </xf>
    <xf numFmtId="0" fontId="114" fillId="80" borderId="44">
      <alignment horizontal="left" vertical="center"/>
    </xf>
    <xf numFmtId="0" fontId="20" fillId="0" borderId="0"/>
    <xf numFmtId="0" fontId="115" fillId="0" borderId="0"/>
    <xf numFmtId="179" fontId="116" fillId="0" borderId="0" applyNumberFormat="0" applyFill="0" applyBorder="0" applyAlignment="0" applyProtection="0"/>
    <xf numFmtId="179" fontId="116" fillId="0" borderId="0" applyNumberFormat="0" applyFill="0" applyBorder="0" applyAlignment="0" applyProtection="0"/>
    <xf numFmtId="0" fontId="116" fillId="0" borderId="0" applyNumberFormat="0" applyFill="0" applyBorder="0" applyAlignment="0" applyProtection="0"/>
    <xf numFmtId="168" fontId="18" fillId="69" borderId="0"/>
    <xf numFmtId="168" fontId="18" fillId="69" borderId="0"/>
    <xf numFmtId="168" fontId="18" fillId="69" borderId="0"/>
    <xf numFmtId="168" fontId="18" fillId="69" borderId="0"/>
    <xf numFmtId="168" fontId="18" fillId="69" borderId="0"/>
    <xf numFmtId="168" fontId="18" fillId="69" borderId="0"/>
    <xf numFmtId="168" fontId="18" fillId="69" borderId="0"/>
    <xf numFmtId="168" fontId="18" fillId="69" borderId="0"/>
    <xf numFmtId="168" fontId="18" fillId="69" borderId="0"/>
    <xf numFmtId="0" fontId="117"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179" fontId="120" fillId="65" borderId="0" applyNumberFormat="0" applyFill="0" applyBorder="0" applyAlignment="0" applyProtection="0">
      <alignment horizontal="left" vertical="center"/>
    </xf>
    <xf numFmtId="179" fontId="120" fillId="65" borderId="0" applyNumberFormat="0" applyFill="0" applyBorder="0" applyAlignment="0" applyProtection="0">
      <alignment horizontal="left" vertical="center"/>
    </xf>
    <xf numFmtId="0" fontId="120" fillId="65" borderId="0" applyNumberFormat="0" applyFill="0" applyBorder="0" applyAlignment="0" applyProtection="0">
      <alignment horizontal="left" vertical="center"/>
    </xf>
    <xf numFmtId="179" fontId="121" fillId="85" borderId="0" applyNumberFormat="0" applyFill="0" applyBorder="0" applyAlignment="0" applyProtection="0">
      <alignment vertical="top"/>
    </xf>
    <xf numFmtId="179" fontId="121" fillId="85" borderId="0" applyNumberFormat="0" applyFill="0" applyBorder="0" applyAlignment="0" applyProtection="0">
      <alignment vertical="top"/>
    </xf>
    <xf numFmtId="0" fontId="121" fillId="85" borderId="0" applyNumberFormat="0" applyFill="0" applyBorder="0" applyAlignment="0" applyProtection="0">
      <alignment vertical="top"/>
    </xf>
    <xf numFmtId="214" fontId="122" fillId="80" borderId="4" applyNumberFormat="0" applyFont="0" applyBorder="0" applyAlignment="0" applyProtection="0">
      <alignment horizontal="right"/>
    </xf>
    <xf numFmtId="193"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179" fontId="123" fillId="43" borderId="45" applyNumberFormat="0" applyAlignment="0"/>
    <xf numFmtId="179" fontId="124" fillId="43" borderId="45" applyNumberFormat="0" applyAlignment="0"/>
    <xf numFmtId="179" fontId="123" fillId="43" borderId="45" applyNumberFormat="0" applyAlignment="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179" fontId="123" fillId="43" borderId="45" applyNumberFormat="0" applyAlignment="0"/>
    <xf numFmtId="0" fontId="29" fillId="9" borderId="18" applyNumberFormat="0" applyAlignment="0" applyProtection="0"/>
    <xf numFmtId="0" fontId="123" fillId="43" borderId="45" applyNumberFormat="0" applyAlignment="0"/>
    <xf numFmtId="0" fontId="126" fillId="41" borderId="24" applyNumberFormat="0" applyAlignment="0" applyProtection="0"/>
    <xf numFmtId="0" fontId="123" fillId="43" borderId="45" applyNumberFormat="0" applyAlignment="0"/>
    <xf numFmtId="0" fontId="125" fillId="41" borderId="24" applyNumberFormat="0" applyAlignment="0" applyProtection="0"/>
    <xf numFmtId="0" fontId="123" fillId="43" borderId="45" applyNumberFormat="0" applyAlignment="0"/>
    <xf numFmtId="0" fontId="125" fillId="41" borderId="24" applyNumberFormat="0" applyAlignment="0" applyProtection="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0" fontId="125" fillId="41" borderId="24" applyNumberFormat="0" applyAlignment="0" applyProtection="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0" fontId="123" fillId="43" borderId="45" applyNumberFormat="0" applyAlignment="0"/>
    <xf numFmtId="193"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93" fontId="123" fillId="43" borderId="45" applyNumberFormat="0" applyAlignment="0"/>
    <xf numFmtId="193"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0" fontId="29" fillId="9" borderId="18" applyNumberFormat="0" applyAlignment="0" applyProtection="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179" fontId="123" fillId="43" borderId="45" applyNumberFormat="0" applyAlignment="0"/>
    <xf numFmtId="0" fontId="29" fillId="9" borderId="18" applyNumberFormat="0" applyAlignment="0" applyProtection="0"/>
    <xf numFmtId="179" fontId="123" fillId="43" borderId="45" applyNumberFormat="0" applyAlignment="0"/>
    <xf numFmtId="0" fontId="123" fillId="43" borderId="45" applyNumberFormat="0" applyAlignment="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0" fontId="123" fillId="43" borderId="45" applyNumberFormat="0" applyAlignment="0"/>
    <xf numFmtId="0" fontId="125" fillId="41" borderId="24" applyNumberFormat="0" applyAlignment="0" applyProtection="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6" fillId="41" borderId="24" applyNumberFormat="0" applyAlignment="0" applyProtection="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3" fillId="43" borderId="45" applyNumberFormat="0" applyAlignment="0"/>
    <xf numFmtId="0" fontId="125" fillId="41" borderId="24" applyNumberFormat="0" applyAlignment="0" applyProtection="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6" fillId="41" borderId="24" applyNumberFormat="0" applyAlignment="0" applyProtection="0"/>
    <xf numFmtId="0" fontId="126" fillId="41" borderId="24" applyNumberFormat="0" applyAlignment="0" applyProtection="0"/>
    <xf numFmtId="0" fontId="126" fillId="41" borderId="24" applyNumberFormat="0" applyAlignment="0" applyProtection="0"/>
    <xf numFmtId="0" fontId="125" fillId="41" borderId="24" applyNumberFormat="0" applyAlignment="0" applyProtection="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0" fontId="123" fillId="43" borderId="45" applyNumberForma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3" fillId="43" borderId="45" applyNumberForma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0" fontId="125" fillId="41" borderId="24" applyNumberFormat="0" applyAlignment="0" applyProtection="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 fontId="75" fillId="0" borderId="0" applyFill="0" applyBorder="0" applyAlignment="0" applyProtection="0">
      <alignment horizontal="right"/>
    </xf>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79" fontId="18" fillId="43" borderId="45" applyNumberFormat="0" applyFont="0" applyAlignment="0"/>
    <xf numFmtId="193" fontId="18" fillId="43" borderId="45" applyNumberFormat="0" applyFont="0" applyAlignment="0"/>
    <xf numFmtId="0" fontId="125" fillId="41" borderId="24" applyNumberFormat="0" applyAlignment="0" applyProtection="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0" fontId="125" fillId="41" borderId="24" applyNumberFormat="0" applyAlignment="0" applyProtection="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0" fontId="125" fillId="41" borderId="24" applyNumberFormat="0" applyAlignment="0" applyProtection="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0" fontId="125" fillId="41" borderId="24" applyNumberFormat="0" applyAlignment="0" applyProtection="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93" fontId="123"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4" fillId="43" borderId="45" applyNumberFormat="0" applyAlignment="0"/>
    <xf numFmtId="179" fontId="123" fillId="43" borderId="45" applyNumberFormat="0" applyAlignment="0"/>
    <xf numFmtId="4" fontId="46" fillId="0" borderId="0" applyBorder="0">
      <alignment horizontal="right" vertical="center"/>
    </xf>
    <xf numFmtId="215" fontId="18" fillId="86" borderId="32"/>
    <xf numFmtId="10" fontId="18" fillId="86" borderId="32"/>
    <xf numFmtId="0" fontId="18" fillId="86" borderId="32"/>
    <xf numFmtId="0" fontId="18" fillId="86" borderId="32"/>
    <xf numFmtId="0" fontId="18" fillId="86" borderId="32"/>
    <xf numFmtId="0" fontId="18" fillId="86" borderId="32"/>
    <xf numFmtId="0" fontId="18" fillId="86" borderId="32"/>
    <xf numFmtId="0" fontId="18" fillId="86" borderId="32"/>
    <xf numFmtId="0" fontId="18" fillId="86" borderId="32"/>
    <xf numFmtId="0" fontId="18" fillId="86" borderId="32"/>
    <xf numFmtId="0" fontId="18" fillId="86" borderId="32"/>
    <xf numFmtId="205" fontId="44" fillId="43" borderId="32" applyAlignment="0">
      <protection locked="0"/>
    </xf>
    <xf numFmtId="205" fontId="44" fillId="43" borderId="32" applyNumberFormat="0" applyAlignment="0">
      <protection locked="0"/>
    </xf>
    <xf numFmtId="205" fontId="44" fillId="43" borderId="32" applyAlignment="0">
      <protection locked="0"/>
    </xf>
    <xf numFmtId="0" fontId="70" fillId="87" borderId="0" applyNumberFormat="0" applyAlignment="0" applyProtection="0"/>
    <xf numFmtId="0" fontId="127" fillId="0" borderId="0">
      <alignment horizontal="left"/>
    </xf>
    <xf numFmtId="0" fontId="127" fillId="0" borderId="0">
      <alignment horizontal="left"/>
    </xf>
    <xf numFmtId="0" fontId="127" fillId="0" borderId="0">
      <alignment horizontal="left"/>
    </xf>
    <xf numFmtId="0" fontId="128" fillId="0" borderId="0">
      <alignment horizontal="left" indent="1"/>
    </xf>
    <xf numFmtId="0" fontId="40" fillId="88" borderId="0" applyNumberFormat="0" applyAlignment="0" applyProtection="0"/>
    <xf numFmtId="0" fontId="129" fillId="0" borderId="46" applyNumberFormat="0" applyFill="0" applyAlignment="0" applyProtection="0"/>
    <xf numFmtId="0" fontId="129" fillId="0" borderId="46" applyNumberFormat="0" applyFill="0" applyAlignment="0" applyProtection="0"/>
    <xf numFmtId="0" fontId="32" fillId="0" borderId="20" applyNumberFormat="0" applyFill="0" applyAlignment="0" applyProtection="0"/>
    <xf numFmtId="0" fontId="129" fillId="0" borderId="46" applyNumberFormat="0" applyFill="0" applyAlignment="0" applyProtection="0"/>
    <xf numFmtId="0" fontId="129" fillId="0" borderId="46" applyNumberFormat="0" applyFill="0" applyAlignment="0" applyProtection="0"/>
    <xf numFmtId="179" fontId="130" fillId="89" borderId="47" applyNumberFormat="0" applyBorder="0" applyAlignment="0">
      <alignment horizontal="center" wrapText="1"/>
    </xf>
    <xf numFmtId="179" fontId="130" fillId="89" borderId="48" applyNumberFormat="0" applyBorder="0" applyAlignment="0">
      <alignment horizontal="center" vertical="top" wrapText="1"/>
    </xf>
    <xf numFmtId="0" fontId="130" fillId="89" borderId="48" applyNumberFormat="0" applyBorder="0" applyAlignment="0">
      <alignment horizontal="center" vertical="top" wrapText="1"/>
    </xf>
    <xf numFmtId="0" fontId="70" fillId="90" borderId="0" applyNumberFormat="0" applyAlignment="0" applyProtection="0"/>
    <xf numFmtId="0" fontId="131" fillId="91" borderId="0" applyNumberFormat="0" applyAlignment="0" applyProtection="0"/>
    <xf numFmtId="1" fontId="130" fillId="92" borderId="49" applyNumberFormat="0" applyAlignment="0">
      <alignment horizontal="center" wrapText="1"/>
    </xf>
    <xf numFmtId="216"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179" fontId="132" fillId="0" borderId="0" applyNumberFormat="0" applyBorder="0" applyAlignment="0" applyProtection="0"/>
    <xf numFmtId="0" fontId="133" fillId="0" borderId="0" applyNumberFormat="0" applyBorder="0" applyAlignment="0" applyProtection="0"/>
    <xf numFmtId="193" fontId="132" fillId="0" borderId="0" applyNumberFormat="0" applyBorder="0" applyAlignment="0" applyProtection="0"/>
    <xf numFmtId="179" fontId="132" fillId="0" borderId="0" applyNumberFormat="0" applyBorder="0" applyAlignment="0" applyProtection="0"/>
    <xf numFmtId="179" fontId="133" fillId="0" borderId="0" applyNumberFormat="0" applyBorder="0" applyAlignment="0" applyProtection="0"/>
    <xf numFmtId="193" fontId="132" fillId="0" borderId="0" applyNumberFormat="0" applyBorder="0" applyAlignment="0" applyProtection="0"/>
    <xf numFmtId="179" fontId="132" fillId="0" borderId="0" applyNumberFormat="0" applyBorder="0" applyAlignment="0" applyProtection="0"/>
    <xf numFmtId="193" fontId="132" fillId="0" borderId="0" applyNumberFormat="0" applyBorder="0" applyAlignment="0" applyProtection="0"/>
    <xf numFmtId="179" fontId="132" fillId="0" borderId="0" applyNumberFormat="0" applyBorder="0" applyAlignment="0" applyProtection="0"/>
    <xf numFmtId="179" fontId="133" fillId="0" borderId="0" applyNumberFormat="0" applyBorder="0" applyAlignment="0" applyProtection="0"/>
    <xf numFmtId="193" fontId="133" fillId="0" borderId="0" applyNumberFormat="0" applyBorder="0" applyAlignment="0" applyProtection="0"/>
    <xf numFmtId="0" fontId="132" fillId="0" borderId="0" applyNumberFormat="0" applyBorder="0" applyAlignment="0" applyProtection="0"/>
    <xf numFmtId="0" fontId="133" fillId="0" borderId="0" applyNumberFormat="0" applyBorder="0" applyAlignment="0" applyProtection="0"/>
    <xf numFmtId="38" fontId="42" fillId="0" borderId="0" applyFont="0" applyFill="0" applyBorder="0" applyAlignment="0" applyProtection="0"/>
    <xf numFmtId="40" fontId="42" fillId="0" borderId="0" applyFont="0" applyFill="0" applyBorder="0" applyAlignment="0" applyProtection="0"/>
    <xf numFmtId="217" fontId="42" fillId="0" borderId="0" applyFont="0" applyFill="0" applyBorder="0" applyAlignment="0" applyProtection="0"/>
    <xf numFmtId="217" fontId="42" fillId="0" borderId="0" applyFont="0" applyFill="0" applyBorder="0" applyAlignment="0" applyProtection="0"/>
    <xf numFmtId="218" fontId="77" fillId="78" borderId="0">
      <alignment horizontal="center"/>
    </xf>
    <xf numFmtId="179" fontId="134" fillId="37" borderId="29" applyNumberFormat="0" applyFill="0" applyBorder="0" applyAlignment="0" applyProtection="0">
      <alignment horizontal="left"/>
    </xf>
    <xf numFmtId="0" fontId="135" fillId="43" borderId="0" applyNumberFormat="0" applyBorder="0" applyAlignment="0" applyProtection="0"/>
    <xf numFmtId="0" fontId="135" fillId="43" borderId="0" applyNumberFormat="0" applyBorder="0" applyAlignment="0" applyProtection="0"/>
    <xf numFmtId="0" fontId="28" fillId="8" borderId="0" applyNumberFormat="0" applyBorder="0" applyAlignment="0" applyProtection="0"/>
    <xf numFmtId="0" fontId="135" fillId="43" borderId="0" applyNumberFormat="0" applyBorder="0" applyAlignment="0" applyProtection="0"/>
    <xf numFmtId="0" fontId="135" fillId="43" borderId="0" applyNumberFormat="0" applyBorder="0" applyAlignment="0" applyProtection="0"/>
    <xf numFmtId="179" fontId="18" fillId="0" borderId="0" applyNumberFormat="0" applyFont="0" applyBorder="0" applyAlignment="0" applyProtection="0"/>
    <xf numFmtId="179" fontId="18" fillId="0" borderId="0" applyNumberFormat="0" applyFont="0" applyBorder="0" applyAlignment="0" applyProtection="0"/>
    <xf numFmtId="0" fontId="18" fillId="0" borderId="0" applyNumberFormat="0" applyFont="0" applyBorder="0" applyAlignment="0" applyProtection="0"/>
    <xf numFmtId="219" fontId="136" fillId="0" borderId="0"/>
    <xf numFmtId="220" fontId="77" fillId="0" borderId="0"/>
    <xf numFmtId="221" fontId="77" fillId="0" borderId="0"/>
    <xf numFmtId="222" fontId="77" fillId="0" borderId="0"/>
    <xf numFmtId="0" fontId="18" fillId="0" borderId="0"/>
    <xf numFmtId="193" fontId="18" fillId="0" borderId="0" applyProtection="0"/>
    <xf numFmtId="0" fontId="18"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9" fontId="18" fillId="0" borderId="0"/>
    <xf numFmtId="0" fontId="18" fillId="0" borderId="0"/>
    <xf numFmtId="179" fontId="18" fillId="0" borderId="0"/>
    <xf numFmtId="0" fontId="42" fillId="0" borderId="0"/>
    <xf numFmtId="0" fontId="18" fillId="0" borderId="0"/>
    <xf numFmtId="0" fontId="137" fillId="0" borderId="0"/>
    <xf numFmtId="179" fontId="18" fillId="0" borderId="0"/>
    <xf numFmtId="0" fontId="77" fillId="0" borderId="0"/>
    <xf numFmtId="0" fontId="42" fillId="0" borderId="0"/>
    <xf numFmtId="0" fontId="70" fillId="0" borderId="0"/>
    <xf numFmtId="0" fontId="137" fillId="0" borderId="0"/>
    <xf numFmtId="0" fontId="70" fillId="0" borderId="0"/>
    <xf numFmtId="0" fontId="70" fillId="0" borderId="0"/>
    <xf numFmtId="193" fontId="18" fillId="0" borderId="0"/>
    <xf numFmtId="0" fontId="18" fillId="0" borderId="0"/>
    <xf numFmtId="0" fontId="18" fillId="0" borderId="0"/>
    <xf numFmtId="0" fontId="18" fillId="0" borderId="0"/>
    <xf numFmtId="0" fontId="18" fillId="0" borderId="0"/>
    <xf numFmtId="223" fontId="38" fillId="0" borderId="0"/>
    <xf numFmtId="0" fontId="18" fillId="0" borderId="0"/>
    <xf numFmtId="222" fontId="77" fillId="0" borderId="0"/>
    <xf numFmtId="0" fontId="18" fillId="0" borderId="0"/>
    <xf numFmtId="0" fontId="18" fillId="0" borderId="0"/>
    <xf numFmtId="0" fontId="18" fillId="0" borderId="0"/>
    <xf numFmtId="0" fontId="18" fillId="0" borderId="0"/>
    <xf numFmtId="0" fontId="18" fillId="0" borderId="0"/>
    <xf numFmtId="0" fontId="18" fillId="0" borderId="0"/>
    <xf numFmtId="222" fontId="77" fillId="0" borderId="0"/>
    <xf numFmtId="0" fontId="18" fillId="0" borderId="0"/>
    <xf numFmtId="0" fontId="18" fillId="0" borderId="0"/>
    <xf numFmtId="0" fontId="71" fillId="0" borderId="0"/>
    <xf numFmtId="0" fontId="18" fillId="0" borderId="0"/>
    <xf numFmtId="0" fontId="18" fillId="0" borderId="0"/>
    <xf numFmtId="0" fontId="71" fillId="0" borderId="0"/>
    <xf numFmtId="0" fontId="18" fillId="0" borderId="0"/>
    <xf numFmtId="0" fontId="18" fillId="0" borderId="0"/>
    <xf numFmtId="0" fontId="18" fillId="0" borderId="0"/>
    <xf numFmtId="0" fontId="18" fillId="0" borderId="0"/>
    <xf numFmtId="0" fontId="18" fillId="0" borderId="0"/>
    <xf numFmtId="0" fontId="18" fillId="0" borderId="0"/>
    <xf numFmtId="223" fontId="38" fillId="0" borderId="0"/>
    <xf numFmtId="0" fontId="18" fillId="0" borderId="0"/>
    <xf numFmtId="0" fontId="18" fillId="0" borderId="0"/>
    <xf numFmtId="222" fontId="77" fillId="0" borderId="0"/>
    <xf numFmtId="0" fontId="18" fillId="0" borderId="0"/>
    <xf numFmtId="0" fontId="18" fillId="0" borderId="0"/>
    <xf numFmtId="0" fontId="138" fillId="0" borderId="0"/>
    <xf numFmtId="0" fontId="138" fillId="0" borderId="0"/>
    <xf numFmtId="0" fontId="37" fillId="0" borderId="0"/>
    <xf numFmtId="0" fontId="13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5" fillId="0" borderId="0"/>
    <xf numFmtId="0" fontId="18" fillId="0" borderId="0"/>
    <xf numFmtId="0" fontId="42" fillId="0" borderId="0"/>
    <xf numFmtId="222" fontId="77" fillId="0" borderId="0"/>
    <xf numFmtId="0" fontId="68" fillId="0" borderId="0"/>
    <xf numFmtId="0" fontId="18" fillId="0" borderId="0"/>
    <xf numFmtId="0" fontId="6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23" fontId="38" fillId="0" borderId="0"/>
    <xf numFmtId="223" fontId="38" fillId="0" borderId="0"/>
    <xf numFmtId="0" fontId="18" fillId="0" borderId="0"/>
    <xf numFmtId="0" fontId="18" fillId="0" borderId="0"/>
    <xf numFmtId="0" fontId="37" fillId="0" borderId="0"/>
    <xf numFmtId="0" fontId="18" fillId="0" borderId="0"/>
    <xf numFmtId="0" fontId="38" fillId="0" borderId="0"/>
    <xf numFmtId="0" fontId="18" fillId="0" borderId="0"/>
    <xf numFmtId="0" fontId="18" fillId="0" borderId="0"/>
    <xf numFmtId="0" fontId="15" fillId="0" borderId="0"/>
    <xf numFmtId="0" fontId="18" fillId="0" borderId="0"/>
    <xf numFmtId="0" fontId="18" fillId="0" borderId="0"/>
    <xf numFmtId="0" fontId="71" fillId="0" borderId="0"/>
    <xf numFmtId="0" fontId="18" fillId="0" borderId="0"/>
    <xf numFmtId="0" fontId="38" fillId="0" borderId="0"/>
    <xf numFmtId="0" fontId="18" fillId="0" borderId="0"/>
    <xf numFmtId="0" fontId="18" fillId="0" borderId="0"/>
    <xf numFmtId="0" fontId="68" fillId="0" borderId="0"/>
    <xf numFmtId="0" fontId="18" fillId="0" borderId="0"/>
    <xf numFmtId="0" fontId="18" fillId="0" borderId="0"/>
    <xf numFmtId="0" fontId="18" fillId="0" borderId="0"/>
    <xf numFmtId="0" fontId="71" fillId="0" borderId="0"/>
    <xf numFmtId="0" fontId="18" fillId="0" borderId="0"/>
    <xf numFmtId="0" fontId="18" fillId="0" borderId="0" applyProtection="0"/>
    <xf numFmtId="0" fontId="18" fillId="0" borderId="0"/>
    <xf numFmtId="0" fontId="18" fillId="0" borderId="0"/>
    <xf numFmtId="0" fontId="18" fillId="0" borderId="0"/>
    <xf numFmtId="0" fontId="18" fillId="0" borderId="0"/>
    <xf numFmtId="0" fontId="18" fillId="0" borderId="0"/>
    <xf numFmtId="222" fontId="77" fillId="0" borderId="0"/>
    <xf numFmtId="0" fontId="18" fillId="0" borderId="0"/>
    <xf numFmtId="193" fontId="18" fillId="0" borderId="0" applyProtection="0"/>
    <xf numFmtId="0" fontId="18" fillId="0" borderId="0"/>
    <xf numFmtId="0" fontId="18" fillId="0" borderId="0"/>
    <xf numFmtId="0" fontId="18" fillId="0" borderId="0"/>
    <xf numFmtId="0" fontId="18" fillId="0" borderId="0"/>
    <xf numFmtId="0" fontId="18" fillId="0" borderId="0"/>
    <xf numFmtId="222" fontId="77" fillId="0" borderId="0"/>
    <xf numFmtId="0" fontId="18" fillId="0" borderId="0"/>
    <xf numFmtId="4" fontId="46" fillId="0" borderId="1" applyFill="0" applyBorder="0" applyProtection="0">
      <alignment horizontal="right" vertical="center"/>
    </xf>
    <xf numFmtId="4" fontId="46" fillId="0" borderId="1" applyFill="0" applyBorder="0" applyProtection="0">
      <alignment horizontal="right" vertical="center"/>
    </xf>
    <xf numFmtId="179" fontId="139" fillId="0" borderId="0" applyNumberFormat="0" applyFill="0" applyBorder="0" applyProtection="0">
      <alignment horizontal="left" vertical="center"/>
    </xf>
    <xf numFmtId="179" fontId="139" fillId="0" borderId="0" applyNumberFormat="0" applyFill="0" applyBorder="0" applyProtection="0">
      <alignment horizontal="left" vertical="center"/>
    </xf>
    <xf numFmtId="0" fontId="139" fillId="0" borderId="0" applyNumberFormat="0" applyFill="0" applyBorder="0" applyProtection="0">
      <alignment horizontal="left" vertical="center"/>
    </xf>
    <xf numFmtId="179" fontId="46" fillId="0" borderId="1" applyNumberFormat="0" applyFill="0" applyAlignment="0" applyProtection="0"/>
    <xf numFmtId="179" fontId="46" fillId="0" borderId="1" applyNumberFormat="0" applyFill="0" applyAlignment="0" applyProtection="0"/>
    <xf numFmtId="179" fontId="46" fillId="0" borderId="1" applyNumberFormat="0" applyFill="0" applyAlignment="0" applyProtection="0"/>
    <xf numFmtId="179"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179" fontId="46" fillId="0" borderId="1" applyNumberFormat="0" applyFill="0" applyAlignment="0" applyProtection="0"/>
    <xf numFmtId="179"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179" fontId="18" fillId="93" borderId="0" applyNumberFormat="0" applyFont="0" applyBorder="0" applyAlignment="0" applyProtection="0"/>
    <xf numFmtId="179" fontId="18" fillId="93" borderId="0" applyNumberFormat="0" applyFont="0" applyBorder="0" applyAlignment="0" applyProtection="0"/>
    <xf numFmtId="0" fontId="18" fillId="93" borderId="0" applyNumberFormat="0" applyFont="0" applyBorder="0" applyAlignment="0" applyProtection="0"/>
    <xf numFmtId="0" fontId="41" fillId="0" borderId="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0" fontId="18" fillId="54" borderId="26" applyNumberFormat="0" applyFont="0" applyAlignment="0" applyProtection="0"/>
    <xf numFmtId="0" fontId="18" fillId="54" borderId="26" applyNumberFormat="0" applyFont="0" applyAlignment="0" applyProtection="0"/>
    <xf numFmtId="0" fontId="18" fillId="0" borderId="0"/>
    <xf numFmtId="0" fontId="18" fillId="54" borderId="26" applyNumberFormat="0" applyFont="0" applyAlignment="0" applyProtection="0"/>
    <xf numFmtId="0" fontId="18" fillId="54" borderId="26" applyNumberFormat="0" applyFont="0" applyAlignment="0" applyProtection="0"/>
    <xf numFmtId="0" fontId="77" fillId="43" borderId="50" applyNumberFormat="0" applyFont="0" applyAlignment="0" applyProtection="0"/>
    <xf numFmtId="0" fontId="18" fillId="0" borderId="0"/>
    <xf numFmtId="179" fontId="18" fillId="12" borderId="22" applyNumberFormat="0" applyFont="0" applyAlignment="0" applyProtection="0"/>
    <xf numFmtId="0" fontId="18" fillId="54" borderId="26"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0" fontId="18" fillId="54" borderId="26" applyNumberFormat="0" applyFont="0" applyAlignment="0" applyProtection="0"/>
    <xf numFmtId="0" fontId="18" fillId="0" borderId="0"/>
    <xf numFmtId="0" fontId="18" fillId="0" borderId="0"/>
    <xf numFmtId="0" fontId="18" fillId="0" borderId="0"/>
    <xf numFmtId="0" fontId="77" fillId="43" borderId="50" applyNumberFormat="0" applyFont="0" applyAlignment="0" applyProtection="0"/>
    <xf numFmtId="0" fontId="18" fillId="0" borderId="0"/>
    <xf numFmtId="0" fontId="18" fillId="54" borderId="26"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0" fontId="18" fillId="54" borderId="26" applyNumberFormat="0" applyFont="0" applyAlignment="0" applyProtection="0"/>
    <xf numFmtId="0" fontId="15" fillId="12" borderId="22" applyNumberFormat="0" applyFont="0" applyAlignment="0" applyProtection="0"/>
    <xf numFmtId="0" fontId="77" fillId="43" borderId="50" applyNumberFormat="0" applyFont="0" applyAlignment="0" applyProtection="0"/>
    <xf numFmtId="0" fontId="37" fillId="54" borderId="26"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0" fontId="18" fillId="54" borderId="26" applyNumberFormat="0" applyFont="0" applyAlignment="0" applyProtection="0"/>
    <xf numFmtId="0" fontId="18" fillId="0" borderId="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0" fontId="18" fillId="0" borderId="0"/>
    <xf numFmtId="0" fontId="77" fillId="43" borderId="50"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0" fontId="18" fillId="0" borderId="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179" fontId="18" fillId="12" borderId="22" applyNumberFormat="0" applyFont="0" applyAlignment="0" applyProtection="0"/>
    <xf numFmtId="0" fontId="18" fillId="0" borderId="0"/>
    <xf numFmtId="0" fontId="18" fillId="0" borderId="0"/>
    <xf numFmtId="0" fontId="140" fillId="0" borderId="4"/>
    <xf numFmtId="224" fontId="18" fillId="0" borderId="0" applyFont="0" applyFill="0" applyBorder="0" applyAlignment="0" applyProtection="0"/>
    <xf numFmtId="190" fontId="18" fillId="0" borderId="0" applyFont="0" applyFill="0" applyBorder="0" applyAlignment="0" applyProtection="0"/>
    <xf numFmtId="225" fontId="18" fillId="0" borderId="0" applyFont="0" applyFill="0" applyBorder="0" applyAlignment="0" applyProtection="0"/>
    <xf numFmtId="0" fontId="141" fillId="46" borderId="51" applyNumberFormat="0" applyAlignment="0" applyProtection="0"/>
    <xf numFmtId="0" fontId="141" fillId="46" borderId="51" applyNumberFormat="0" applyAlignment="0" applyProtection="0"/>
    <xf numFmtId="0" fontId="18" fillId="0" borderId="0"/>
    <xf numFmtId="0" fontId="30" fillId="10" borderId="19" applyNumberFormat="0" applyAlignment="0" applyProtection="0"/>
    <xf numFmtId="0" fontId="141" fillId="70" borderId="51" applyNumberFormat="0" applyAlignment="0" applyProtection="0"/>
    <xf numFmtId="0" fontId="18" fillId="0" borderId="0"/>
    <xf numFmtId="0" fontId="141" fillId="46" borderId="51" applyNumberFormat="0" applyAlignment="0" applyProtection="0"/>
    <xf numFmtId="0" fontId="18" fillId="0" borderId="0"/>
    <xf numFmtId="0" fontId="18" fillId="0" borderId="0"/>
    <xf numFmtId="0" fontId="18" fillId="0" borderId="0"/>
    <xf numFmtId="0" fontId="141" fillId="70" borderId="51" applyNumberFormat="0" applyAlignment="0" applyProtection="0"/>
    <xf numFmtId="0" fontId="18" fillId="0" borderId="0"/>
    <xf numFmtId="0" fontId="18" fillId="0" borderId="0"/>
    <xf numFmtId="0" fontId="18" fillId="0" borderId="0"/>
    <xf numFmtId="0" fontId="141" fillId="70" borderId="51" applyNumberFormat="0" applyAlignment="0" applyProtection="0"/>
    <xf numFmtId="0" fontId="18" fillId="0" borderId="0"/>
    <xf numFmtId="0" fontId="18" fillId="0" borderId="0"/>
    <xf numFmtId="0" fontId="18" fillId="0" borderId="0"/>
    <xf numFmtId="0" fontId="141" fillId="70" borderId="51" applyNumberFormat="0" applyAlignment="0" applyProtection="0"/>
    <xf numFmtId="0" fontId="18" fillId="0" borderId="0"/>
    <xf numFmtId="0" fontId="60" fillId="87" borderId="35" applyNumberFormat="0" applyAlignment="0" applyProtection="0"/>
    <xf numFmtId="226" fontId="18" fillId="0" borderId="0" applyFont="0" applyFill="0" applyBorder="0" applyAlignment="0" applyProtection="0"/>
    <xf numFmtId="226"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9" fontId="18" fillId="0" borderId="0" applyFont="0" applyFill="0" applyBorder="0" applyAlignment="0" applyProtection="0"/>
    <xf numFmtId="9" fontId="6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6" fillId="0" borderId="0" applyFont="0" applyFill="0" applyBorder="0" applyAlignment="0" applyProtection="0"/>
    <xf numFmtId="9" fontId="18" fillId="0" borderId="0" applyFont="0" applyFill="0" applyBorder="0" applyAlignment="0" applyProtection="0"/>
    <xf numFmtId="9" fontId="66" fillId="0" borderId="0" applyFont="0" applyFill="0" applyBorder="0" applyAlignment="0" applyProtection="0"/>
    <xf numFmtId="9" fontId="18" fillId="0" borderId="0" applyFont="0" applyFill="0" applyBorder="0" applyAlignment="0" applyProtection="0"/>
    <xf numFmtId="9" fontId="66" fillId="0" borderId="0" applyFont="0" applyFill="0" applyBorder="0" applyAlignment="0" applyProtection="0"/>
    <xf numFmtId="9" fontId="18"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10" fontId="18" fillId="0" borderId="0" applyFont="0" applyFill="0" applyBorder="0" applyAlignment="0" applyProtection="0"/>
    <xf numFmtId="0" fontId="18" fillId="0" borderId="0"/>
    <xf numFmtId="0" fontId="18"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8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0" fontId="18" fillId="0" borderId="0"/>
    <xf numFmtId="0" fontId="18" fillId="0" borderId="0"/>
    <xf numFmtId="0" fontId="18" fillId="0" borderId="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43" fillId="67" borderId="0"/>
    <xf numFmtId="0" fontId="18" fillId="0" borderId="0"/>
    <xf numFmtId="0" fontId="18" fillId="0" borderId="0"/>
    <xf numFmtId="2" fontId="144" fillId="67" borderId="0">
      <alignment horizontal="center"/>
    </xf>
    <xf numFmtId="0" fontId="18" fillId="0" borderId="0"/>
    <xf numFmtId="0" fontId="18" fillId="0" borderId="0"/>
    <xf numFmtId="2" fontId="77" fillId="94" borderId="0">
      <protection locked="0"/>
    </xf>
    <xf numFmtId="0" fontId="18" fillId="0" borderId="0"/>
    <xf numFmtId="0" fontId="18" fillId="0" borderId="0"/>
    <xf numFmtId="1" fontId="77" fillId="80" borderId="0"/>
    <xf numFmtId="0" fontId="70" fillId="95" borderId="0" applyNumberFormat="0" applyAlignment="0" applyProtection="0"/>
    <xf numFmtId="0" fontId="18" fillId="0" borderId="0"/>
    <xf numFmtId="0" fontId="18" fillId="0" borderId="0"/>
    <xf numFmtId="183" fontId="145" fillId="80" borderId="0" applyBorder="0" applyAlignment="0">
      <protection hidden="1"/>
    </xf>
    <xf numFmtId="0" fontId="18" fillId="0" borderId="0"/>
    <xf numFmtId="0" fontId="18" fillId="0" borderId="0"/>
    <xf numFmtId="1" fontId="145" fillId="80" borderId="0">
      <alignment horizontal="center"/>
    </xf>
    <xf numFmtId="0" fontId="18" fillId="0" borderId="0"/>
    <xf numFmtId="0" fontId="18" fillId="0" borderId="0"/>
    <xf numFmtId="0" fontId="18" fillId="0" borderId="0"/>
    <xf numFmtId="0" fontId="146" fillId="76" borderId="52" applyNumberFormat="0" applyAlignment="0" applyProtection="0">
      <alignment horizontal="center" vertical="center"/>
    </xf>
    <xf numFmtId="0" fontId="18" fillId="0" borderId="0"/>
    <xf numFmtId="0" fontId="18" fillId="0" borderId="0"/>
    <xf numFmtId="222" fontId="96" fillId="0" borderId="0"/>
    <xf numFmtId="0" fontId="147" fillId="0" borderId="0" applyNumberFormat="0" applyFont="0" applyFill="0" applyBorder="0" applyAlignment="0">
      <alignment vertical="center"/>
      <protection hidden="1"/>
    </xf>
    <xf numFmtId="0" fontId="18" fillId="0" borderId="0"/>
    <xf numFmtId="179" fontId="147" fillId="0" borderId="0" applyNumberFormat="0" applyFill="0" applyBorder="0" applyProtection="0">
      <alignment horizontal="left"/>
    </xf>
    <xf numFmtId="179" fontId="147" fillId="0" borderId="0" applyNumberFormat="0" applyFill="0" applyBorder="0" applyProtection="0">
      <alignment horizontal="left"/>
    </xf>
    <xf numFmtId="179" fontId="147" fillId="0" borderId="0" applyNumberFormat="0" applyFill="0" applyBorder="0" applyProtection="0">
      <alignment horizontal="left"/>
    </xf>
    <xf numFmtId="0" fontId="147" fillId="0" borderId="0" applyNumberFormat="0" applyFill="0" applyBorder="0" applyProtection="0">
      <alignment horizontal="left"/>
    </xf>
    <xf numFmtId="193" fontId="147" fillId="0" borderId="0" applyNumberFormat="0" applyFill="0" applyBorder="0" applyProtection="0">
      <alignment horizontal="left"/>
    </xf>
    <xf numFmtId="179" fontId="147" fillId="0" borderId="0" applyNumberFormat="0" applyFill="0" applyBorder="0" applyProtection="0">
      <alignment horizontal="left"/>
    </xf>
    <xf numFmtId="193" fontId="147" fillId="0" borderId="0" applyNumberFormat="0" applyFill="0" applyBorder="0" applyProtection="0">
      <alignment horizontal="left"/>
    </xf>
    <xf numFmtId="179" fontId="147" fillId="0" borderId="0" applyNumberFormat="0" applyFill="0" applyBorder="0" applyProtection="0">
      <alignment horizontal="left"/>
    </xf>
    <xf numFmtId="193" fontId="147" fillId="0" borderId="0" applyNumberFormat="0" applyFill="0" applyBorder="0" applyProtection="0">
      <alignment horizontal="left"/>
    </xf>
    <xf numFmtId="179" fontId="147" fillId="0" borderId="0" applyNumberFormat="0" applyFill="0" applyBorder="0" applyProtection="0">
      <alignment horizontal="left"/>
    </xf>
    <xf numFmtId="179" fontId="147" fillId="0" borderId="0" applyNumberFormat="0" applyFill="0" applyBorder="0" applyProtection="0">
      <alignment horizontal="left"/>
    </xf>
    <xf numFmtId="0" fontId="147" fillId="0" borderId="0" applyNumberFormat="0" applyFill="0" applyBorder="0" applyProtection="0">
      <alignment horizontal="left"/>
    </xf>
    <xf numFmtId="0" fontId="147" fillId="0" borderId="0" applyNumberFormat="0" applyFill="0" applyBorder="0" applyProtection="0">
      <alignment horizontal="left"/>
    </xf>
    <xf numFmtId="0" fontId="18" fillId="0" borderId="0"/>
    <xf numFmtId="219" fontId="148" fillId="80" borderId="0"/>
    <xf numFmtId="179" fontId="84" fillId="0" borderId="0" applyNumberFormat="0" applyFill="0" applyBorder="0" applyProtection="0">
      <alignment horizontal="left"/>
    </xf>
    <xf numFmtId="0" fontId="84" fillId="0" borderId="0" applyNumberFormat="0" applyFill="0" applyBorder="0" applyProtection="0">
      <alignment horizontal="left"/>
    </xf>
    <xf numFmtId="193" fontId="84" fillId="0" borderId="0" applyNumberFormat="0" applyFill="0" applyBorder="0" applyProtection="0">
      <alignment horizontal="left"/>
    </xf>
    <xf numFmtId="179" fontId="84" fillId="0" borderId="0" applyNumberFormat="0" applyFill="0" applyBorder="0" applyProtection="0">
      <alignment horizontal="left"/>
    </xf>
    <xf numFmtId="193" fontId="84" fillId="0" borderId="0" applyNumberFormat="0" applyFill="0" applyBorder="0" applyProtection="0">
      <alignment horizontal="left"/>
    </xf>
    <xf numFmtId="179" fontId="84" fillId="0" borderId="0" applyNumberFormat="0" applyFill="0" applyBorder="0" applyProtection="0">
      <alignment horizontal="left"/>
    </xf>
    <xf numFmtId="193" fontId="84" fillId="0" borderId="0" applyNumberFormat="0" applyFill="0" applyBorder="0" applyProtection="0">
      <alignment horizontal="left"/>
    </xf>
    <xf numFmtId="179" fontId="84" fillId="0" borderId="0" applyNumberFormat="0" applyFill="0" applyBorder="0" applyProtection="0">
      <alignment horizontal="left"/>
    </xf>
    <xf numFmtId="179" fontId="84" fillId="0" borderId="0" applyNumberFormat="0" applyFill="0" applyBorder="0" applyProtection="0">
      <alignment horizontal="left"/>
    </xf>
    <xf numFmtId="0" fontId="84" fillId="0" borderId="0" applyNumberFormat="0" applyFill="0" applyBorder="0" applyProtection="0">
      <alignment horizontal="left"/>
    </xf>
    <xf numFmtId="0" fontId="84" fillId="0" borderId="0" applyNumberFormat="0" applyFill="0" applyBorder="0" applyProtection="0">
      <alignment horizontal="left"/>
    </xf>
    <xf numFmtId="179" fontId="46" fillId="93" borderId="53"/>
    <xf numFmtId="0" fontId="18" fillId="0" borderId="0"/>
    <xf numFmtId="0" fontId="18" fillId="0" borderId="0"/>
    <xf numFmtId="1" fontId="122" fillId="0" borderId="0" applyNumberFormat="0" applyFont="0" applyBorder="0" applyAlignment="0" applyProtection="0">
      <alignment horizontal="right"/>
    </xf>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18" fillId="0" borderId="0"/>
    <xf numFmtId="0" fontId="18" fillId="0" borderId="0" applyNumberFormat="0" applyFill="0" applyBorder="0" applyProtection="0">
      <alignment horizontal="right" wrapText="1"/>
    </xf>
    <xf numFmtId="0" fontId="18" fillId="0" borderId="0"/>
    <xf numFmtId="0" fontId="18" fillId="0" borderId="0"/>
    <xf numFmtId="0" fontId="18" fillId="0" borderId="0"/>
    <xf numFmtId="0" fontId="18" fillId="0" borderId="0"/>
    <xf numFmtId="0" fontId="18" fillId="0" borderId="0" applyNumberFormat="0" applyFill="0" applyBorder="0" applyProtection="0">
      <alignment horizontal="right" wrapText="1"/>
    </xf>
    <xf numFmtId="0" fontId="18" fillId="0" borderId="0" applyNumberFormat="0" applyFill="0" applyBorder="0" applyProtection="0">
      <alignment horizontal="right" wrapText="1"/>
    </xf>
    <xf numFmtId="0" fontId="18" fillId="0" borderId="0" applyNumberFormat="0" applyFill="0" applyBorder="0" applyProtection="0">
      <alignment horizontal="right" wrapText="1"/>
    </xf>
    <xf numFmtId="0" fontId="18" fillId="0" borderId="0"/>
    <xf numFmtId="0" fontId="18" fillId="0" borderId="0" applyNumberFormat="0" applyFill="0" applyBorder="0" applyProtection="0">
      <alignment horizontal="right" wrapText="1"/>
    </xf>
    <xf numFmtId="0" fontId="18" fillId="0" borderId="0" applyNumberFormat="0" applyFill="0" applyBorder="0" applyProtection="0">
      <alignment horizontal="right" wrapText="1"/>
    </xf>
    <xf numFmtId="0" fontId="18" fillId="0" borderId="0"/>
    <xf numFmtId="49" fontId="18" fillId="0" borderId="1" applyFill="0" applyProtection="0">
      <alignment horizontal="right"/>
    </xf>
    <xf numFmtId="49" fontId="18" fillId="0" borderId="1" applyFill="0" applyProtection="0">
      <alignment horizontal="right"/>
    </xf>
    <xf numFmtId="0" fontId="18" fillId="0" borderId="0"/>
    <xf numFmtId="0" fontId="18" fillId="0" borderId="0"/>
    <xf numFmtId="0" fontId="149" fillId="0" borderId="0" applyNumberFormat="0" applyFill="0" applyBorder="0" applyAlignment="0" applyProtection="0">
      <protection locked="0"/>
    </xf>
    <xf numFmtId="0" fontId="18" fillId="0" borderId="0"/>
    <xf numFmtId="0" fontId="18" fillId="0" borderId="0"/>
    <xf numFmtId="228" fontId="150" fillId="0" borderId="0" applyNumberFormat="0" applyFill="0" applyBorder="0" applyAlignment="0" applyProtection="0">
      <alignment horizontal="right" vertical="center" wrapText="1"/>
    </xf>
    <xf numFmtId="0" fontId="18" fillId="0" borderId="0"/>
    <xf numFmtId="0" fontId="18" fillId="0" borderId="0"/>
    <xf numFmtId="0" fontId="18" fillId="0" borderId="0"/>
    <xf numFmtId="0" fontId="151" fillId="0" borderId="0" applyNumberFormat="0" applyFill="0" applyBorder="0" applyAlignment="0" applyProtection="0"/>
    <xf numFmtId="0" fontId="18" fillId="0" borderId="0"/>
    <xf numFmtId="0" fontId="18" fillId="0" borderId="0"/>
    <xf numFmtId="229" fontId="152" fillId="0" borderId="0" applyNumberFormat="0" applyFill="0" applyBorder="0" applyAlignment="0" applyProtection="0">
      <alignment horizontal="right" vertical="center"/>
    </xf>
    <xf numFmtId="0" fontId="18" fillId="0" borderId="0"/>
    <xf numFmtId="0" fontId="18" fillId="0" borderId="0"/>
    <xf numFmtId="0" fontId="18" fillId="0" borderId="0"/>
    <xf numFmtId="0" fontId="153" fillId="96" borderId="33"/>
    <xf numFmtId="0" fontId="18" fillId="0" borderId="0"/>
    <xf numFmtId="0" fontId="18" fillId="0" borderId="0"/>
    <xf numFmtId="0" fontId="153" fillId="0" borderId="0"/>
    <xf numFmtId="0" fontId="18" fillId="0" borderId="0"/>
    <xf numFmtId="0" fontId="18" fillId="0" borderId="0"/>
    <xf numFmtId="0" fontId="153" fillId="0" borderId="0"/>
    <xf numFmtId="0" fontId="18" fillId="0" borderId="0"/>
    <xf numFmtId="0" fontId="18" fillId="0" borderId="0"/>
    <xf numFmtId="0" fontId="153" fillId="0" borderId="0"/>
    <xf numFmtId="0" fontId="18" fillId="0" borderId="0"/>
    <xf numFmtId="0" fontId="18" fillId="0" borderId="0"/>
    <xf numFmtId="0" fontId="18" fillId="0" borderId="0"/>
    <xf numFmtId="222" fontId="154" fillId="0" borderId="0"/>
    <xf numFmtId="0" fontId="18" fillId="0" borderId="0"/>
    <xf numFmtId="0" fontId="18" fillId="0" borderId="0"/>
    <xf numFmtId="219" fontId="64" fillId="97" borderId="0"/>
    <xf numFmtId="0" fontId="18" fillId="0" borderId="0"/>
    <xf numFmtId="0" fontId="18" fillId="0" borderId="0"/>
    <xf numFmtId="195" fontId="84" fillId="0" borderId="0"/>
    <xf numFmtId="0" fontId="18" fillId="0" borderId="0"/>
    <xf numFmtId="0" fontId="18" fillId="0" borderId="0"/>
    <xf numFmtId="230" fontId="155" fillId="80" borderId="5" applyAlignment="0"/>
    <xf numFmtId="0" fontId="18" fillId="0" borderId="0"/>
    <xf numFmtId="0" fontId="18" fillId="0" borderId="0"/>
    <xf numFmtId="231" fontId="156" fillId="0" borderId="0"/>
    <xf numFmtId="0" fontId="18" fillId="0" borderId="0"/>
    <xf numFmtId="0" fontId="18" fillId="0" borderId="0"/>
    <xf numFmtId="222" fontId="157" fillId="98" borderId="0" applyFont="0" applyBorder="0" applyAlignment="0">
      <alignment vertical="top" wrapText="1"/>
    </xf>
    <xf numFmtId="0" fontId="18" fillId="0" borderId="0"/>
    <xf numFmtId="0" fontId="18" fillId="0" borderId="0"/>
    <xf numFmtId="222" fontId="158" fillId="98" borderId="0" applyFont="0" applyAlignment="0">
      <alignment horizontal="justify" vertical="top" wrapText="1"/>
    </xf>
    <xf numFmtId="0" fontId="18" fillId="0" borderId="0"/>
    <xf numFmtId="0" fontId="18" fillId="0" borderId="0"/>
    <xf numFmtId="222" fontId="159" fillId="98" borderId="0">
      <alignment vertical="top" wrapText="1"/>
    </xf>
    <xf numFmtId="0" fontId="160" fillId="78" borderId="7">
      <alignment wrapText="1"/>
    </xf>
    <xf numFmtId="0" fontId="18" fillId="0" borderId="0"/>
    <xf numFmtId="0" fontId="18" fillId="0" borderId="0"/>
    <xf numFmtId="222" fontId="161" fillId="98" borderId="54" applyBorder="0">
      <alignment horizontal="right" vertical="top" wrapText="1"/>
    </xf>
    <xf numFmtId="0" fontId="18" fillId="99" borderId="51" applyNumberFormat="0" applyFont="0" applyBorder="0" applyAlignment="0" applyProtection="0">
      <alignment horizontal="center" vertical="center" wrapText="1"/>
      <protection hidden="1"/>
    </xf>
    <xf numFmtId="0" fontId="18" fillId="0" borderId="0"/>
    <xf numFmtId="0" fontId="18" fillId="0" borderId="0"/>
    <xf numFmtId="0" fontId="18" fillId="0" borderId="0"/>
    <xf numFmtId="0" fontId="18" fillId="0" borderId="55"/>
    <xf numFmtId="0" fontId="18" fillId="0" borderId="0"/>
    <xf numFmtId="0" fontId="18" fillId="0" borderId="0"/>
    <xf numFmtId="0" fontId="18" fillId="0" borderId="0"/>
    <xf numFmtId="0" fontId="18" fillId="0" borderId="0"/>
    <xf numFmtId="0" fontId="18" fillId="0" borderId="55"/>
    <xf numFmtId="0" fontId="18" fillId="0" borderId="55"/>
    <xf numFmtId="0" fontId="18" fillId="0" borderId="55"/>
    <xf numFmtId="0" fontId="18" fillId="0" borderId="0"/>
    <xf numFmtId="0" fontId="18" fillId="0" borderId="55"/>
    <xf numFmtId="0" fontId="18" fillId="0" borderId="55"/>
    <xf numFmtId="0" fontId="18" fillId="0" borderId="0"/>
    <xf numFmtId="49" fontId="88" fillId="0" borderId="0" applyFont="0" applyFill="0" applyBorder="0" applyAlignment="0" applyProtection="0"/>
    <xf numFmtId="0" fontId="162" fillId="0" borderId="0" applyNumberFormat="0" applyFill="0" applyBorder="0" applyAlignment="0" applyProtection="0"/>
    <xf numFmtId="0" fontId="18" fillId="0" borderId="0"/>
    <xf numFmtId="0" fontId="18" fillId="0" borderId="0"/>
    <xf numFmtId="0" fontId="18" fillId="0" borderId="0"/>
    <xf numFmtId="195" fontId="114" fillId="0" borderId="0"/>
    <xf numFmtId="0" fontId="18" fillId="0" borderId="0"/>
    <xf numFmtId="0" fontId="162" fillId="0" borderId="0" applyNumberFormat="0" applyFill="0" applyBorder="0" applyAlignment="0" applyProtection="0"/>
    <xf numFmtId="0" fontId="22" fillId="0" borderId="0" applyNumberFormat="0" applyFill="0" applyBorder="0" applyAlignment="0" applyProtection="0"/>
    <xf numFmtId="0" fontId="18" fillId="0" borderId="0"/>
    <xf numFmtId="0" fontId="18" fillId="0" borderId="0"/>
    <xf numFmtId="195" fontId="114" fillId="0" borderId="0"/>
    <xf numFmtId="0" fontId="18" fillId="0" borderId="0"/>
    <xf numFmtId="0" fontId="19" fillId="0" borderId="0"/>
    <xf numFmtId="0" fontId="18" fillId="0" borderId="0"/>
    <xf numFmtId="195" fontId="114" fillId="0" borderId="0"/>
    <xf numFmtId="0" fontId="18" fillId="0" borderId="0"/>
    <xf numFmtId="0" fontId="18" fillId="0" borderId="0"/>
    <xf numFmtId="0" fontId="18" fillId="0" borderId="0"/>
    <xf numFmtId="195" fontId="114" fillId="0" borderId="0"/>
    <xf numFmtId="0" fontId="18" fillId="0" borderId="0"/>
    <xf numFmtId="0" fontId="18" fillId="0" borderId="0"/>
    <xf numFmtId="0" fontId="18" fillId="0" borderId="0"/>
    <xf numFmtId="176" fontId="163" fillId="0" borderId="0"/>
    <xf numFmtId="0" fontId="39" fillId="0" borderId="56" applyNumberFormat="0" applyFill="0" applyAlignment="0" applyProtection="0"/>
    <xf numFmtId="0" fontId="39" fillId="0" borderId="56" applyNumberFormat="0" applyFill="0" applyAlignment="0" applyProtection="0"/>
    <xf numFmtId="0" fontId="18" fillId="0" borderId="0"/>
    <xf numFmtId="0" fontId="14" fillId="0" borderId="23" applyNumberFormat="0" applyFill="0" applyAlignment="0" applyProtection="0"/>
    <xf numFmtId="0" fontId="39" fillId="0" borderId="57" applyNumberFormat="0" applyFill="0" applyAlignment="0" applyProtection="0"/>
    <xf numFmtId="0" fontId="18" fillId="0" borderId="0"/>
    <xf numFmtId="0" fontId="39" fillId="0" borderId="56" applyNumberFormat="0" applyFill="0" applyAlignment="0" applyProtection="0"/>
    <xf numFmtId="0" fontId="18" fillId="0" borderId="0"/>
    <xf numFmtId="0" fontId="18" fillId="0" borderId="0"/>
    <xf numFmtId="0" fontId="18" fillId="0" borderId="0"/>
    <xf numFmtId="0" fontId="39" fillId="0" borderId="57" applyNumberFormat="0" applyFill="0" applyAlignment="0" applyProtection="0"/>
    <xf numFmtId="0" fontId="18" fillId="0" borderId="0"/>
    <xf numFmtId="0" fontId="18" fillId="0" borderId="0"/>
    <xf numFmtId="0" fontId="18" fillId="0" borderId="0"/>
    <xf numFmtId="0" fontId="39" fillId="0" borderId="57" applyNumberFormat="0" applyFill="0" applyAlignment="0" applyProtection="0"/>
    <xf numFmtId="0" fontId="18" fillId="0" borderId="0"/>
    <xf numFmtId="0" fontId="18" fillId="0" borderId="0"/>
    <xf numFmtId="0" fontId="18" fillId="0" borderId="0"/>
    <xf numFmtId="0" fontId="39" fillId="0" borderId="57" applyNumberFormat="0" applyFill="0" applyAlignment="0" applyProtection="0"/>
    <xf numFmtId="0" fontId="18" fillId="0" borderId="0"/>
    <xf numFmtId="0" fontId="18" fillId="0" borderId="0"/>
    <xf numFmtId="0" fontId="18" fillId="0" borderId="0"/>
    <xf numFmtId="213" fontId="164" fillId="0" borderId="5"/>
    <xf numFmtId="0" fontId="18" fillId="0" borderId="0"/>
    <xf numFmtId="0" fontId="18" fillId="0" borderId="0"/>
    <xf numFmtId="0" fontId="18" fillId="0" borderId="0"/>
    <xf numFmtId="220" fontId="63" fillId="0" borderId="58" applyAlignment="0"/>
    <xf numFmtId="0" fontId="18" fillId="0" borderId="0"/>
    <xf numFmtId="0" fontId="18" fillId="0" borderId="0"/>
    <xf numFmtId="221" fontId="63" fillId="0" borderId="58" applyAlignment="0"/>
    <xf numFmtId="222" fontId="63" fillId="0" borderId="58" applyAlignment="0">
      <alignment horizontal="right"/>
    </xf>
    <xf numFmtId="222" fontId="63" fillId="0" borderId="58" applyAlignment="0">
      <alignment horizontal="right"/>
    </xf>
    <xf numFmtId="222" fontId="63" fillId="0" borderId="58" applyAlignment="0">
      <alignment horizontal="right"/>
    </xf>
    <xf numFmtId="0" fontId="18" fillId="0" borderId="0"/>
    <xf numFmtId="0" fontId="18" fillId="0" borderId="0"/>
    <xf numFmtId="0" fontId="18" fillId="0" borderId="0"/>
    <xf numFmtId="0" fontId="18" fillId="0" borderId="0"/>
    <xf numFmtId="222" fontId="63" fillId="0" borderId="58" applyAlignment="0">
      <alignment horizontal="right"/>
    </xf>
    <xf numFmtId="222" fontId="63" fillId="0" borderId="58" applyAlignment="0">
      <alignment horizontal="right"/>
    </xf>
    <xf numFmtId="222" fontId="63" fillId="0" borderId="58" applyAlignment="0">
      <alignment horizontal="right"/>
    </xf>
    <xf numFmtId="222" fontId="63" fillId="0" borderId="58" applyAlignment="0">
      <alignment horizontal="right"/>
    </xf>
    <xf numFmtId="222" fontId="63" fillId="0" borderId="58" applyAlignment="0">
      <alignment horizontal="right"/>
    </xf>
    <xf numFmtId="222" fontId="63" fillId="0" borderId="58" applyAlignment="0">
      <alignment horizontal="right"/>
    </xf>
    <xf numFmtId="222" fontId="63" fillId="0" borderId="58" applyAlignment="0">
      <alignment horizontal="right"/>
    </xf>
    <xf numFmtId="222" fontId="63" fillId="0" borderId="58" applyAlignment="0">
      <alignment horizontal="right"/>
    </xf>
    <xf numFmtId="0" fontId="18" fillId="0" borderId="0"/>
    <xf numFmtId="1" fontId="165" fillId="0" borderId="0">
      <alignment horizontal="right"/>
      <protection locked="0"/>
    </xf>
    <xf numFmtId="0" fontId="18" fillId="0" borderId="0"/>
    <xf numFmtId="0" fontId="18" fillId="0" borderId="0"/>
    <xf numFmtId="0" fontId="18" fillId="0" borderId="0"/>
    <xf numFmtId="0" fontId="18" fillId="0" borderId="0"/>
    <xf numFmtId="183" fontId="145" fillId="80" borderId="8" applyBorder="0">
      <alignment horizontal="right" vertical="center"/>
      <protection locked="0"/>
    </xf>
    <xf numFmtId="0" fontId="18" fillId="0" borderId="0"/>
    <xf numFmtId="0" fontId="18" fillId="0" borderId="0"/>
    <xf numFmtId="0" fontId="18" fillId="0" borderId="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34" fillId="0" borderId="0" applyNumberFormat="0" applyFill="0" applyBorder="0" applyAlignment="0" applyProtection="0"/>
    <xf numFmtId="0" fontId="166" fillId="0" borderId="0" applyNumberFormat="0" applyFill="0" applyBorder="0" applyAlignment="0" applyProtection="0"/>
    <xf numFmtId="0" fontId="18" fillId="0" borderId="0"/>
    <xf numFmtId="0" fontId="166" fillId="0" borderId="0" applyNumberFormat="0" applyFill="0" applyBorder="0" applyAlignment="0" applyProtection="0"/>
    <xf numFmtId="0" fontId="18" fillId="0" borderId="0"/>
    <xf numFmtId="0" fontId="18" fillId="0" borderId="0"/>
    <xf numFmtId="0" fontId="18" fillId="0" borderId="0"/>
    <xf numFmtId="0" fontId="166" fillId="0" borderId="0" applyNumberFormat="0" applyFill="0" applyBorder="0" applyAlignment="0" applyProtection="0"/>
    <xf numFmtId="0" fontId="18" fillId="0" borderId="0"/>
    <xf numFmtId="0" fontId="166" fillId="0" borderId="0" applyNumberFormat="0" applyFill="0" applyBorder="0" applyAlignment="0" applyProtection="0"/>
    <xf numFmtId="0" fontId="18" fillId="0" borderId="0"/>
    <xf numFmtId="0" fontId="18" fillId="0" borderId="0"/>
    <xf numFmtId="0" fontId="18" fillId="0" borderId="0"/>
    <xf numFmtId="232" fontId="64" fillId="37" borderId="28" applyNumberFormat="0">
      <alignment horizontal="center" wrapText="1"/>
    </xf>
    <xf numFmtId="0" fontId="18" fillId="0" borderId="0"/>
    <xf numFmtId="0" fontId="18" fillId="0" borderId="0"/>
    <xf numFmtId="0" fontId="18" fillId="0" borderId="0"/>
    <xf numFmtId="0" fontId="18" fillId="37" borderId="0" applyBorder="0" applyProtection="0"/>
    <xf numFmtId="0" fontId="18" fillId="0" borderId="0"/>
    <xf numFmtId="0" fontId="18" fillId="0" borderId="0"/>
    <xf numFmtId="0" fontId="18" fillId="0" borderId="0"/>
    <xf numFmtId="0" fontId="18" fillId="0" borderId="0"/>
    <xf numFmtId="0" fontId="18" fillId="37" borderId="0" applyBorder="0" applyProtection="0"/>
    <xf numFmtId="0" fontId="18" fillId="37" borderId="0" applyBorder="0" applyProtection="0"/>
    <xf numFmtId="0" fontId="18" fillId="37" borderId="0" applyBorder="0" applyProtection="0"/>
    <xf numFmtId="0" fontId="18" fillId="0" borderId="0"/>
    <xf numFmtId="0" fontId="18" fillId="37" borderId="0" applyBorder="0" applyProtection="0"/>
    <xf numFmtId="0" fontId="18" fillId="37" borderId="0" applyBorder="0" applyProtection="0"/>
    <xf numFmtId="0" fontId="18" fillId="0" borderId="0"/>
    <xf numFmtId="0" fontId="18" fillId="0" borderId="0"/>
    <xf numFmtId="0" fontId="18" fillId="0" borderId="0"/>
    <xf numFmtId="0" fontId="18" fillId="37" borderId="0">
      <alignment horizontal="right"/>
    </xf>
    <xf numFmtId="0" fontId="18" fillId="0" borderId="0"/>
    <xf numFmtId="0" fontId="18" fillId="0" borderId="0"/>
    <xf numFmtId="0" fontId="18" fillId="0" borderId="0"/>
    <xf numFmtId="9" fontId="18" fillId="0" borderId="0" applyFill="0" applyBorder="0" applyAlignment="0" applyProtection="0"/>
    <xf numFmtId="0" fontId="18" fillId="0" borderId="0"/>
    <xf numFmtId="0" fontId="18" fillId="0" borderId="0"/>
    <xf numFmtId="0" fontId="18" fillId="0" borderId="0"/>
    <xf numFmtId="0" fontId="18" fillId="0" borderId="0"/>
    <xf numFmtId="9" fontId="18" fillId="0" borderId="0" applyFill="0" applyBorder="0" applyAlignment="0" applyProtection="0"/>
    <xf numFmtId="9" fontId="18" fillId="0" borderId="0" applyFill="0" applyBorder="0" applyAlignment="0" applyProtection="0"/>
    <xf numFmtId="9" fontId="18" fillId="0" borderId="0" applyFill="0" applyBorder="0" applyAlignment="0" applyProtection="0"/>
    <xf numFmtId="0" fontId="18" fillId="0" borderId="0"/>
    <xf numFmtId="9" fontId="18" fillId="0" borderId="0" applyFill="0" applyBorder="0" applyAlignment="0" applyProtection="0"/>
    <xf numFmtId="9" fontId="18" fillId="0" borderId="0" applyFill="0" applyBorder="0" applyAlignment="0" applyProtection="0"/>
    <xf numFmtId="0" fontId="18" fillId="0" borderId="0"/>
    <xf numFmtId="0" fontId="18" fillId="0" borderId="0"/>
    <xf numFmtId="0" fontId="18" fillId="0" borderId="0"/>
    <xf numFmtId="0" fontId="167" fillId="0" borderId="0" applyNumberFormat="0" applyAlignment="0"/>
    <xf numFmtId="0" fontId="18" fillId="0" borderId="0"/>
    <xf numFmtId="0" fontId="18" fillId="0" borderId="0"/>
    <xf numFmtId="0" fontId="168" fillId="37" borderId="0" applyNumberFormat="0" applyAlignment="0"/>
    <xf numFmtId="0" fontId="18" fillId="0" borderId="0"/>
    <xf numFmtId="0" fontId="18" fillId="0" borderId="0"/>
    <xf numFmtId="49" fontId="20" fillId="37" borderId="0">
      <alignment horizontal="right"/>
    </xf>
    <xf numFmtId="0" fontId="18" fillId="0" borderId="0"/>
    <xf numFmtId="0" fontId="18" fillId="0" borderId="0"/>
    <xf numFmtId="232" fontId="64" fillId="37" borderId="28">
      <alignment horizontal="right" wrapText="1"/>
    </xf>
    <xf numFmtId="0" fontId="18" fillId="0" borderId="0"/>
    <xf numFmtId="0" fontId="18" fillId="0" borderId="0"/>
    <xf numFmtId="0" fontId="163" fillId="0" borderId="58" applyFont="0" applyFill="0" applyBorder="0" applyAlignment="0" applyProtection="0"/>
    <xf numFmtId="0" fontId="18" fillId="0" borderId="0"/>
    <xf numFmtId="0" fontId="18" fillId="0" borderId="0"/>
    <xf numFmtId="194" fontId="155" fillId="80" borderId="12" applyNumberFormat="0" applyBorder="0" applyAlignment="0"/>
    <xf numFmtId="0" fontId="18" fillId="0" borderId="0"/>
    <xf numFmtId="0" fontId="18" fillId="0" borderId="0"/>
    <xf numFmtId="232" fontId="20" fillId="78" borderId="5" applyAlignment="0">
      <alignment horizontal="right"/>
    </xf>
    <xf numFmtId="0" fontId="18" fillId="0" borderId="0"/>
    <xf numFmtId="0" fontId="18" fillId="0" borderId="0"/>
    <xf numFmtId="232" fontId="20" fillId="97" borderId="5" applyAlignment="0">
      <alignment horizontal="left"/>
    </xf>
    <xf numFmtId="179" fontId="46" fillId="0" borderId="0"/>
    <xf numFmtId="0" fontId="18" fillId="0" borderId="0"/>
    <xf numFmtId="0" fontId="169" fillId="0" borderId="0"/>
    <xf numFmtId="0" fontId="170" fillId="0" borderId="0"/>
    <xf numFmtId="167" fontId="18" fillId="0" borderId="0" applyFont="0" applyFill="0" applyBorder="0" applyAlignment="0" applyProtection="0"/>
    <xf numFmtId="167" fontId="18" fillId="0" borderId="0" applyFont="0" applyFill="0" applyBorder="0" applyAlignment="0" applyProtection="0"/>
    <xf numFmtId="0" fontId="15" fillId="0" borderId="0"/>
    <xf numFmtId="0" fontId="15" fillId="0" borderId="0"/>
    <xf numFmtId="0" fontId="18" fillId="0" borderId="0"/>
    <xf numFmtId="0" fontId="1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0" fontId="8" fillId="0" borderId="0"/>
    <xf numFmtId="167" fontId="8" fillId="0" borderId="0" applyFont="0" applyFill="0" applyBorder="0" applyAlignment="0" applyProtection="0"/>
    <xf numFmtId="167" fontId="180" fillId="0" borderId="0" applyFont="0" applyFill="0" applyBorder="0" applyAlignment="0" applyProtection="0"/>
    <xf numFmtId="0" fontId="180" fillId="0" borderId="0"/>
    <xf numFmtId="167" fontId="1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18"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38" fillId="0" borderId="0" applyFont="0" applyFill="0" applyBorder="0" applyAlignment="0" applyProtection="0"/>
    <xf numFmtId="165" fontId="18" fillId="0" borderId="0" applyFont="0" applyFill="0" applyBorder="0" applyAlignment="0" applyProtection="0"/>
    <xf numFmtId="165" fontId="38"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6" fillId="0" borderId="0" applyFont="0" applyFill="0" applyBorder="0" applyAlignment="0" applyProtection="0"/>
    <xf numFmtId="165" fontId="65"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6" fillId="0" borderId="0" applyFont="0" applyFill="0" applyBorder="0" applyAlignment="0" applyProtection="0"/>
    <xf numFmtId="167" fontId="18" fillId="0" borderId="0" applyFont="0" applyFill="0" applyBorder="0" applyAlignment="0" applyProtection="0"/>
    <xf numFmtId="167" fontId="66"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6"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6" fillId="0" borderId="0" applyFont="0" applyFill="0" applyBorder="0" applyAlignment="0" applyProtection="0"/>
    <xf numFmtId="167" fontId="18" fillId="0" borderId="0" applyFont="0" applyFill="0" applyBorder="0" applyAlignment="0" applyProtection="0"/>
    <xf numFmtId="167" fontId="66" fillId="0" borderId="0" applyFont="0" applyFill="0" applyBorder="0" applyAlignment="0" applyProtection="0"/>
    <xf numFmtId="167" fontId="18" fillId="0" borderId="0" applyFont="0" applyFill="0" applyBorder="0" applyAlignment="0" applyProtection="0"/>
    <xf numFmtId="167" fontId="66" fillId="0" borderId="0" applyFont="0" applyFill="0" applyBorder="0" applyAlignment="0" applyProtection="0"/>
    <xf numFmtId="167" fontId="18" fillId="0" borderId="0" applyFont="0" applyFill="0" applyBorder="0" applyAlignment="0" applyProtection="0"/>
    <xf numFmtId="164"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68" fillId="0" borderId="0" applyFont="0" applyFill="0" applyBorder="0" applyAlignment="0" applyProtection="0"/>
    <xf numFmtId="167" fontId="1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18"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6" fillId="0" borderId="0" applyFont="0" applyFill="0" applyBorder="0" applyAlignment="0" applyProtection="0"/>
    <xf numFmtId="167" fontId="65" fillId="0" borderId="0" applyFont="0" applyFill="0" applyBorder="0" applyAlignment="0" applyProtection="0"/>
    <xf numFmtId="167" fontId="69" fillId="0" borderId="0" applyFont="0" applyFill="0" applyBorder="0" applyAlignment="0" applyProtection="0"/>
    <xf numFmtId="167" fontId="70" fillId="0" borderId="0" applyFont="0" applyFill="0" applyBorder="0" applyAlignment="0" applyProtection="0"/>
    <xf numFmtId="167" fontId="69"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5"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5"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71" fillId="0" borderId="0" applyFont="0" applyFill="0" applyBorder="0" applyAlignment="0" applyProtection="0"/>
    <xf numFmtId="167" fontId="37" fillId="0" borderId="0" applyFont="0" applyFill="0" applyBorder="0" applyAlignment="0" applyProtection="0"/>
    <xf numFmtId="167" fontId="66" fillId="0" borderId="0" applyFont="0" applyFill="0" applyBorder="0" applyAlignment="0" applyProtection="0"/>
    <xf numFmtId="167" fontId="37" fillId="0" borderId="0" applyFont="0" applyFill="0" applyBorder="0" applyAlignment="0" applyProtection="0"/>
    <xf numFmtId="167" fontId="18" fillId="0" borderId="0" applyFont="0" applyFill="0" applyBorder="0" applyAlignment="0" applyProtection="0"/>
    <xf numFmtId="167" fontId="66"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167" fontId="8" fillId="0" borderId="0" applyFont="0" applyFill="0" applyBorder="0" applyAlignment="0" applyProtection="0"/>
    <xf numFmtId="167" fontId="180" fillId="0" borderId="0" applyFont="0" applyFill="0" applyBorder="0" applyAlignment="0" applyProtection="0"/>
    <xf numFmtId="167" fontId="15"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15" fillId="0" borderId="0"/>
    <xf numFmtId="0" fontId="2" fillId="0" borderId="0"/>
    <xf numFmtId="0" fontId="18" fillId="0" borderId="0"/>
    <xf numFmtId="0" fontId="18" fillId="0" borderId="0"/>
    <xf numFmtId="0" fontId="18" fillId="0" borderId="0"/>
    <xf numFmtId="0" fontId="192" fillId="0" borderId="60" applyNumberFormat="0" applyFill="0" applyProtection="0">
      <alignment horizontal="center"/>
    </xf>
    <xf numFmtId="176" fontId="18" fillId="0" borderId="0" applyFont="0" applyFill="0" applyBorder="0" applyProtection="0">
      <alignment horizontal="right"/>
    </xf>
    <xf numFmtId="176" fontId="18" fillId="0" borderId="0" applyFont="0" applyFill="0" applyBorder="0" applyProtection="0">
      <alignment horizontal="right"/>
    </xf>
    <xf numFmtId="171" fontId="18" fillId="0" borderId="0" applyFont="0" applyFill="0" applyBorder="0" applyProtection="0">
      <alignment horizontal="right"/>
    </xf>
    <xf numFmtId="171" fontId="18" fillId="0" borderId="0" applyFont="0" applyFill="0" applyBorder="0" applyProtection="0">
      <alignment horizontal="right"/>
    </xf>
    <xf numFmtId="236" fontId="18" fillId="0" borderId="0" applyFont="0" applyFill="0" applyBorder="0" applyProtection="0">
      <alignment horizontal="right"/>
    </xf>
    <xf numFmtId="236" fontId="18" fillId="0" borderId="0" applyFont="0" applyFill="0" applyBorder="0" applyProtection="0">
      <alignment horizontal="right"/>
    </xf>
    <xf numFmtId="245" fontId="18" fillId="0" borderId="0" applyBorder="0"/>
    <xf numFmtId="236" fontId="47" fillId="0" borderId="0" applyFont="0" applyFill="0" applyBorder="0" applyProtection="0">
      <alignment horizontal="right"/>
    </xf>
    <xf numFmtId="237" fontId="47" fillId="0" borderId="0" applyFont="0" applyFill="0" applyBorder="0" applyProtection="0">
      <alignment horizontal="left"/>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2"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202" fillId="0" borderId="11" applyNumberFormat="0" applyBorder="0" applyAlignment="0" applyProtection="0">
      <alignment horizontal="right" vertical="center"/>
    </xf>
    <xf numFmtId="202" fontId="18" fillId="0" borderId="0" applyFont="0" applyFill="0" applyBorder="0" applyAlignment="0" applyProtection="0"/>
    <xf numFmtId="0" fontId="203" fillId="0" borderId="0">
      <alignment horizontal="right"/>
      <protection locked="0"/>
    </xf>
    <xf numFmtId="0" fontId="193" fillId="0" borderId="0">
      <alignment horizontal="left"/>
    </xf>
    <xf numFmtId="0" fontId="194" fillId="0" borderId="0">
      <alignment horizontal="left"/>
    </xf>
    <xf numFmtId="0" fontId="18" fillId="0" borderId="0" applyFont="0" applyFill="0" applyBorder="0" applyProtection="0">
      <alignment horizontal="right"/>
    </xf>
    <xf numFmtId="0" fontId="18" fillId="0" borderId="0" applyFont="0" applyFill="0" applyBorder="0" applyProtection="0">
      <alignment horizontal="right"/>
    </xf>
    <xf numFmtId="38" fontId="77" fillId="80" borderId="0" applyNumberFormat="0" applyBorder="0" applyAlignment="0" applyProtection="0"/>
    <xf numFmtId="0" fontId="63" fillId="113" borderId="61" applyProtection="0">
      <alignment horizontal="right"/>
    </xf>
    <xf numFmtId="0" fontId="195" fillId="113" borderId="0" applyProtection="0">
      <alignment horizontal="left"/>
    </xf>
    <xf numFmtId="0" fontId="85" fillId="0" borderId="0">
      <alignment vertical="top" wrapText="1"/>
    </xf>
    <xf numFmtId="0" fontId="85" fillId="0" borderId="0">
      <alignment vertical="top" wrapText="1"/>
    </xf>
    <xf numFmtId="0" fontId="85" fillId="0" borderId="0">
      <alignment vertical="top" wrapText="1"/>
    </xf>
    <xf numFmtId="0" fontId="85" fillId="0" borderId="0">
      <alignment vertical="top" wrapText="1"/>
    </xf>
    <xf numFmtId="208" fontId="84" fillId="0" borderId="0" applyNumberFormat="0" applyFill="0" applyAlignment="0" applyProtection="0"/>
    <xf numFmtId="208" fontId="204" fillId="0" borderId="0" applyNumberFormat="0" applyFill="0" applyAlignment="0" applyProtection="0"/>
    <xf numFmtId="208" fontId="20" fillId="0" borderId="0" applyNumberFormat="0" applyFill="0" applyAlignment="0" applyProtection="0"/>
    <xf numFmtId="208" fontId="196" fillId="0" borderId="0" applyNumberFormat="0" applyFill="0" applyAlignment="0" applyProtection="0"/>
    <xf numFmtId="208" fontId="115" fillId="0" borderId="0" applyNumberFormat="0" applyFill="0" applyAlignment="0" applyProtection="0"/>
    <xf numFmtId="208" fontId="115" fillId="0" borderId="0" applyNumberFormat="0" applyFont="0" applyFill="0" applyBorder="0" applyAlignment="0" applyProtection="0"/>
    <xf numFmtId="208" fontId="115" fillId="0" borderId="0" applyNumberFormat="0" applyFont="0" applyFill="0" applyBorder="0" applyAlignment="0" applyProtection="0"/>
    <xf numFmtId="0" fontId="79" fillId="0" borderId="0" applyFill="0" applyBorder="0" applyProtection="0">
      <alignment horizontal="left"/>
    </xf>
    <xf numFmtId="10" fontId="77" fillId="78" borderId="1" applyNumberFormat="0" applyBorder="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125" fillId="41" borderId="24" applyNumberFormat="0" applyAlignment="0" applyProtection="0"/>
    <xf numFmtId="0" fontId="63" fillId="0" borderId="62" applyProtection="0">
      <alignment horizontal="right"/>
    </xf>
    <xf numFmtId="0" fontId="63" fillId="0" borderId="61" applyProtection="0">
      <alignment horizontal="right"/>
    </xf>
    <xf numFmtId="0" fontId="63" fillId="0" borderId="63" applyProtection="0">
      <alignment horizontal="center"/>
      <protection locked="0"/>
    </xf>
    <xf numFmtId="0" fontId="18" fillId="0" borderId="0"/>
    <xf numFmtId="0" fontId="18" fillId="0" borderId="0"/>
    <xf numFmtId="0" fontId="18" fillId="0" borderId="0"/>
    <xf numFmtId="1" fontId="18" fillId="0" borderId="0" applyFont="0" applyFill="0" applyBorder="0" applyProtection="0">
      <alignment horizontal="right"/>
    </xf>
    <xf numFmtId="1" fontId="18" fillId="0" borderId="0" applyFont="0" applyFill="0" applyBorder="0" applyProtection="0">
      <alignment horizontal="right"/>
    </xf>
    <xf numFmtId="0" fontId="205" fillId="0" borderId="0"/>
    <xf numFmtId="0" fontId="205" fillId="0" borderId="0"/>
    <xf numFmtId="0" fontId="205" fillId="0" borderId="0"/>
    <xf numFmtId="0" fontId="205" fillId="0" borderId="0"/>
    <xf numFmtId="0" fontId="205"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37" fillId="0" borderId="0"/>
    <xf numFmtId="0" fontId="18" fillId="0" borderId="0">
      <alignment vertical="top"/>
    </xf>
    <xf numFmtId="0" fontId="18" fillId="0" borderId="0"/>
    <xf numFmtId="0" fontId="1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38" fillId="0" borderId="0"/>
    <xf numFmtId="0" fontId="2" fillId="0" borderId="0"/>
    <xf numFmtId="0" fontId="37"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40" fontId="206" fillId="37" borderId="0">
      <alignment horizontal="right"/>
    </xf>
    <xf numFmtId="0" fontId="207" fillId="37" borderId="0">
      <alignment horizontal="right"/>
    </xf>
    <xf numFmtId="0" fontId="208" fillId="37" borderId="59"/>
    <xf numFmtId="0" fontId="208" fillId="0" borderId="0" applyBorder="0">
      <alignment horizontal="centerContinuous"/>
    </xf>
    <xf numFmtId="0" fontId="209" fillId="0" borderId="0" applyBorder="0">
      <alignment horizontal="centerContinuous"/>
    </xf>
    <xf numFmtId="238" fontId="18" fillId="0" borderId="0" applyFont="0" applyFill="0" applyBorder="0" applyProtection="0">
      <alignment horizontal="right"/>
    </xf>
    <xf numFmtId="238" fontId="18" fillId="0" borderId="0" applyFont="0" applyFill="0" applyBorder="0" applyProtection="0">
      <alignment horizontal="right"/>
    </xf>
    <xf numFmtId="10" fontId="18" fillId="0" borderId="0" applyFont="0" applyFill="0" applyBorder="0" applyAlignment="0" applyProtection="0"/>
    <xf numFmtId="9" fontId="1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2" fontId="210" fillId="94" borderId="4" applyAlignment="0" applyProtection="0">
      <protection locked="0"/>
    </xf>
    <xf numFmtId="0" fontId="211" fillId="78" borderId="4" applyNumberFormat="0" applyAlignment="0" applyProtection="0"/>
    <xf numFmtId="0" fontId="212" fillId="93" borderId="1" applyNumberFormat="0" applyAlignment="0" applyProtection="0">
      <alignment horizontal="center" vertical="center"/>
    </xf>
    <xf numFmtId="4" fontId="38" fillId="86" borderId="51" applyNumberFormat="0" applyProtection="0">
      <alignment vertical="center"/>
    </xf>
    <xf numFmtId="4" fontId="213" fillId="86" borderId="51" applyNumberFormat="0" applyProtection="0">
      <alignment vertical="center"/>
    </xf>
    <xf numFmtId="4" fontId="38" fillId="86" borderId="51" applyNumberFormat="0" applyProtection="0">
      <alignment horizontal="left" vertical="center" indent="1"/>
    </xf>
    <xf numFmtId="4" fontId="38" fillId="86" borderId="51" applyNumberFormat="0" applyProtection="0">
      <alignment horizontal="left" vertical="center" indent="1"/>
    </xf>
    <xf numFmtId="0" fontId="18" fillId="97" borderId="51" applyNumberFormat="0" applyProtection="0">
      <alignment horizontal="left" vertical="center" indent="1"/>
    </xf>
    <xf numFmtId="4" fontId="38" fillId="114" borderId="51" applyNumberFormat="0" applyProtection="0">
      <alignment horizontal="right" vertical="center"/>
    </xf>
    <xf numFmtId="4" fontId="38" fillId="115" borderId="51" applyNumberFormat="0" applyProtection="0">
      <alignment horizontal="right" vertical="center"/>
    </xf>
    <xf numFmtId="4" fontId="38" fillId="116" borderId="51" applyNumberFormat="0" applyProtection="0">
      <alignment horizontal="right" vertical="center"/>
    </xf>
    <xf numFmtId="4" fontId="38" fillId="82" borderId="51" applyNumberFormat="0" applyProtection="0">
      <alignment horizontal="right" vertical="center"/>
    </xf>
    <xf numFmtId="4" fontId="38" fillId="117" borderId="51" applyNumberFormat="0" applyProtection="0">
      <alignment horizontal="right" vertical="center"/>
    </xf>
    <xf numFmtId="4" fontId="38" fillId="118" borderId="51" applyNumberFormat="0" applyProtection="0">
      <alignment horizontal="right" vertical="center"/>
    </xf>
    <xf numFmtId="4" fontId="38" fillId="119" borderId="51" applyNumberFormat="0" applyProtection="0">
      <alignment horizontal="right" vertical="center"/>
    </xf>
    <xf numFmtId="4" fontId="38" fillId="120" borderId="51" applyNumberFormat="0" applyProtection="0">
      <alignment horizontal="right" vertical="center"/>
    </xf>
    <xf numFmtId="4" fontId="38" fillId="74" borderId="51" applyNumberFormat="0" applyProtection="0">
      <alignment horizontal="right" vertical="center"/>
    </xf>
    <xf numFmtId="4" fontId="214" fillId="121" borderId="51" applyNumberFormat="0" applyProtection="0">
      <alignment horizontal="left" vertical="center" indent="1"/>
    </xf>
    <xf numFmtId="4" fontId="38" fillId="81" borderId="64" applyNumberFormat="0" applyProtection="0">
      <alignment horizontal="left" vertical="center" indent="1"/>
    </xf>
    <xf numFmtId="4" fontId="91" fillId="122" borderId="0" applyNumberFormat="0" applyProtection="0">
      <alignment horizontal="left" vertical="center" indent="1"/>
    </xf>
    <xf numFmtId="0" fontId="18" fillId="97" borderId="51" applyNumberFormat="0" applyProtection="0">
      <alignment horizontal="left" vertical="center" indent="1"/>
    </xf>
    <xf numFmtId="4" fontId="38" fillId="81" borderId="51" applyNumberFormat="0" applyProtection="0">
      <alignment horizontal="left" vertical="center" indent="1"/>
    </xf>
    <xf numFmtId="4" fontId="38" fillId="123" borderId="51" applyNumberFormat="0" applyProtection="0">
      <alignment horizontal="left" vertical="center" indent="1"/>
    </xf>
    <xf numFmtId="0" fontId="18" fillId="123" borderId="51" applyNumberFormat="0" applyProtection="0">
      <alignment horizontal="left" vertical="center" indent="1"/>
    </xf>
    <xf numFmtId="0" fontId="18" fillId="123" borderId="51" applyNumberFormat="0" applyProtection="0">
      <alignment horizontal="left" vertical="center" indent="1"/>
    </xf>
    <xf numFmtId="0" fontId="18" fillId="93" borderId="51" applyNumberFormat="0" applyProtection="0">
      <alignment horizontal="left" vertical="center" indent="1"/>
    </xf>
    <xf numFmtId="0" fontId="18" fillId="93" borderId="51" applyNumberFormat="0" applyProtection="0">
      <alignment horizontal="left" vertical="center" indent="1"/>
    </xf>
    <xf numFmtId="0" fontId="18" fillId="80" borderId="51" applyNumberFormat="0" applyProtection="0">
      <alignment horizontal="left" vertical="center" indent="1"/>
    </xf>
    <xf numFmtId="0" fontId="18" fillId="80" borderId="51" applyNumberFormat="0" applyProtection="0">
      <alignment horizontal="left" vertical="center" indent="1"/>
    </xf>
    <xf numFmtId="0" fontId="18" fillId="97" borderId="51" applyNumberFormat="0" applyProtection="0">
      <alignment horizontal="left" vertical="center" indent="1"/>
    </xf>
    <xf numFmtId="0" fontId="18" fillId="97" borderId="51" applyNumberFormat="0" applyProtection="0">
      <alignment horizontal="left" vertical="center" indent="1"/>
    </xf>
    <xf numFmtId="4" fontId="38" fillId="78" borderId="51" applyNumberFormat="0" applyProtection="0">
      <alignment vertical="center"/>
    </xf>
    <xf numFmtId="4" fontId="213" fillId="78" borderId="51" applyNumberFormat="0" applyProtection="0">
      <alignment vertical="center"/>
    </xf>
    <xf numFmtId="4" fontId="38" fillId="78" borderId="51" applyNumberFormat="0" applyProtection="0">
      <alignment horizontal="left" vertical="center" indent="1"/>
    </xf>
    <xf numFmtId="4" fontId="38" fillId="78" borderId="51" applyNumberFormat="0" applyProtection="0">
      <alignment horizontal="left" vertical="center" indent="1"/>
    </xf>
    <xf numFmtId="4" fontId="38" fillId="81" borderId="51" applyNumberFormat="0" applyProtection="0">
      <alignment horizontal="right" vertical="center"/>
    </xf>
    <xf numFmtId="4" fontId="213" fillId="81" borderId="51" applyNumberFormat="0" applyProtection="0">
      <alignment horizontal="right" vertical="center"/>
    </xf>
    <xf numFmtId="0" fontId="18" fillId="97" borderId="51" applyNumberFormat="0" applyProtection="0">
      <alignment horizontal="left" vertical="center" indent="1"/>
    </xf>
    <xf numFmtId="0" fontId="18" fillId="97" borderId="51" applyNumberFormat="0" applyProtection="0">
      <alignment horizontal="left" vertical="center" indent="1"/>
    </xf>
    <xf numFmtId="0" fontId="215" fillId="0" borderId="0"/>
    <xf numFmtId="4" fontId="216" fillId="81" borderId="51" applyNumberFormat="0" applyProtection="0">
      <alignment horizontal="right" vertical="center"/>
    </xf>
    <xf numFmtId="0" fontId="197" fillId="37" borderId="29">
      <alignment horizontal="center"/>
    </xf>
    <xf numFmtId="3" fontId="198" fillId="37" borderId="0"/>
    <xf numFmtId="3" fontId="197" fillId="37" borderId="0"/>
    <xf numFmtId="0" fontId="198" fillId="37" borderId="0"/>
    <xf numFmtId="0" fontId="197" fillId="37" borderId="0"/>
    <xf numFmtId="0" fontId="198" fillId="37" borderId="0">
      <alignment horizontal="center"/>
    </xf>
    <xf numFmtId="0" fontId="199" fillId="0" borderId="0">
      <alignment wrapText="1"/>
    </xf>
    <xf numFmtId="0" fontId="199" fillId="0" borderId="0">
      <alignment wrapText="1"/>
    </xf>
    <xf numFmtId="0" fontId="199" fillId="0" borderId="0">
      <alignment wrapText="1"/>
    </xf>
    <xf numFmtId="0" fontId="199" fillId="0" borderId="0">
      <alignment wrapText="1"/>
    </xf>
    <xf numFmtId="0" fontId="64" fillId="124" borderId="0">
      <alignment horizontal="right" vertical="top" wrapText="1"/>
    </xf>
    <xf numFmtId="0" fontId="64" fillId="124" borderId="0">
      <alignment horizontal="right" vertical="top" wrapText="1"/>
    </xf>
    <xf numFmtId="0" fontId="64" fillId="124" borderId="0">
      <alignment horizontal="right" vertical="top" wrapText="1"/>
    </xf>
    <xf numFmtId="0" fontId="64" fillId="124" borderId="0">
      <alignment horizontal="right" vertical="top" wrapText="1"/>
    </xf>
    <xf numFmtId="0" fontId="90" fillId="0" borderId="0"/>
    <xf numFmtId="0" fontId="90" fillId="0" borderId="0"/>
    <xf numFmtId="0" fontId="90" fillId="0" borderId="0"/>
    <xf numFmtId="0" fontId="90" fillId="0" borderId="0"/>
    <xf numFmtId="0" fontId="200" fillId="0" borderId="0"/>
    <xf numFmtId="0" fontId="200" fillId="0" borderId="0"/>
    <xf numFmtId="0" fontId="200" fillId="0" borderId="0"/>
    <xf numFmtId="0" fontId="201" fillId="0" borderId="0"/>
    <xf numFmtId="0" fontId="201" fillId="0" borderId="0"/>
    <xf numFmtId="0" fontId="201" fillId="0" borderId="0"/>
    <xf numFmtId="239" fontId="77" fillId="0" borderId="0">
      <alignment wrapText="1"/>
      <protection locked="0"/>
    </xf>
    <xf numFmtId="239" fontId="77" fillId="0" borderId="0">
      <alignment wrapText="1"/>
      <protection locked="0"/>
    </xf>
    <xf numFmtId="239" fontId="64" fillId="83" borderId="0">
      <alignment wrapText="1"/>
      <protection locked="0"/>
    </xf>
    <xf numFmtId="239" fontId="64" fillId="83" borderId="0">
      <alignment wrapText="1"/>
      <protection locked="0"/>
    </xf>
    <xf numFmtId="239" fontId="64" fillId="83" borderId="0">
      <alignment wrapText="1"/>
      <protection locked="0"/>
    </xf>
    <xf numFmtId="239" fontId="64" fillId="83" borderId="0">
      <alignment wrapText="1"/>
      <protection locked="0"/>
    </xf>
    <xf numFmtId="239" fontId="77" fillId="0" borderId="0">
      <alignment wrapText="1"/>
      <protection locked="0"/>
    </xf>
    <xf numFmtId="240" fontId="77" fillId="0" borderId="0">
      <alignment wrapText="1"/>
      <protection locked="0"/>
    </xf>
    <xf numFmtId="240" fontId="77" fillId="0" borderId="0">
      <alignment wrapText="1"/>
      <protection locked="0"/>
    </xf>
    <xf numFmtId="240" fontId="77" fillId="0" borderId="0">
      <alignment wrapText="1"/>
      <protection locked="0"/>
    </xf>
    <xf numFmtId="240" fontId="64" fillId="83" borderId="0">
      <alignment wrapText="1"/>
      <protection locked="0"/>
    </xf>
    <xf numFmtId="240" fontId="64" fillId="83" borderId="0">
      <alignment wrapText="1"/>
      <protection locked="0"/>
    </xf>
    <xf numFmtId="240" fontId="64" fillId="83" borderId="0">
      <alignment wrapText="1"/>
      <protection locked="0"/>
    </xf>
    <xf numFmtId="240" fontId="64" fillId="83" borderId="0">
      <alignment wrapText="1"/>
      <protection locked="0"/>
    </xf>
    <xf numFmtId="240" fontId="64" fillId="83" borderId="0">
      <alignment wrapText="1"/>
      <protection locked="0"/>
    </xf>
    <xf numFmtId="240" fontId="77" fillId="0" borderId="0">
      <alignment wrapText="1"/>
      <protection locked="0"/>
    </xf>
    <xf numFmtId="241" fontId="77" fillId="0" borderId="0">
      <alignment wrapText="1"/>
      <protection locked="0"/>
    </xf>
    <xf numFmtId="241" fontId="77" fillId="0" borderId="0">
      <alignment wrapText="1"/>
      <protection locked="0"/>
    </xf>
    <xf numFmtId="241" fontId="64" fillId="83" borderId="0">
      <alignment wrapText="1"/>
      <protection locked="0"/>
    </xf>
    <xf numFmtId="241" fontId="64" fillId="83" borderId="0">
      <alignment wrapText="1"/>
      <protection locked="0"/>
    </xf>
    <xf numFmtId="241" fontId="64" fillId="83" borderId="0">
      <alignment wrapText="1"/>
      <protection locked="0"/>
    </xf>
    <xf numFmtId="241" fontId="64" fillId="83" borderId="0">
      <alignment wrapText="1"/>
      <protection locked="0"/>
    </xf>
    <xf numFmtId="241" fontId="77" fillId="0" borderId="0">
      <alignment wrapText="1"/>
      <protection locked="0"/>
    </xf>
    <xf numFmtId="242" fontId="64" fillId="124" borderId="65">
      <alignment wrapText="1"/>
    </xf>
    <xf numFmtId="242" fontId="64" fillId="124" borderId="65">
      <alignment wrapText="1"/>
    </xf>
    <xf numFmtId="242" fontId="64" fillId="124" borderId="65">
      <alignment wrapText="1"/>
    </xf>
    <xf numFmtId="243" fontId="64" fillId="124" borderId="65">
      <alignment wrapText="1"/>
    </xf>
    <xf numFmtId="243" fontId="64" fillId="124" borderId="65">
      <alignment wrapText="1"/>
    </xf>
    <xf numFmtId="243" fontId="64" fillId="124" borderId="65">
      <alignment wrapText="1"/>
    </xf>
    <xf numFmtId="243" fontId="64" fillId="124" borderId="65">
      <alignment wrapText="1"/>
    </xf>
    <xf numFmtId="244" fontId="64" fillId="124" borderId="65">
      <alignment wrapText="1"/>
    </xf>
    <xf numFmtId="244" fontId="64" fillId="124" borderId="65">
      <alignment wrapText="1"/>
    </xf>
    <xf numFmtId="244" fontId="64" fillId="124" borderId="65">
      <alignment wrapText="1"/>
    </xf>
    <xf numFmtId="0" fontId="90" fillId="0" borderId="66">
      <alignment horizontal="right"/>
    </xf>
    <xf numFmtId="0" fontId="90" fillId="0" borderId="66">
      <alignment horizontal="right"/>
    </xf>
    <xf numFmtId="0" fontId="90" fillId="0" borderId="66">
      <alignment horizontal="right"/>
    </xf>
    <xf numFmtId="0" fontId="90" fillId="0" borderId="66">
      <alignment horizontal="right"/>
    </xf>
    <xf numFmtId="40" fontId="217" fillId="0" borderId="0"/>
    <xf numFmtId="0" fontId="167" fillId="0" borderId="0" applyNumberFormat="0" applyFill="0" applyBorder="0" applyProtection="0">
      <alignment horizontal="left" vertical="center" indent="10"/>
    </xf>
    <xf numFmtId="0" fontId="167" fillId="0" borderId="0" applyNumberFormat="0" applyFill="0" applyBorder="0" applyProtection="0">
      <alignment horizontal="left" vertical="center" indent="10"/>
    </xf>
    <xf numFmtId="9" fontId="2" fillId="0" borderId="0" applyFont="0" applyFill="0" applyBorder="0" applyAlignment="0" applyProtection="0"/>
    <xf numFmtId="0" fontId="2" fillId="0" borderId="0"/>
    <xf numFmtId="0" fontId="77"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0" fontId="18" fillId="0" borderId="0"/>
    <xf numFmtId="9" fontId="2" fillId="0" borderId="0" applyFont="0" applyFill="0" applyBorder="0" applyAlignment="0" applyProtection="0"/>
    <xf numFmtId="0" fontId="2" fillId="0" borderId="0"/>
    <xf numFmtId="9" fontId="2" fillId="0" borderId="0" applyFont="0" applyFill="0" applyBorder="0" applyAlignment="0" applyProtection="0"/>
  </cellStyleXfs>
  <cellXfs count="504">
    <xf numFmtId="0" fontId="0" fillId="0" borderId="0" xfId="0"/>
    <xf numFmtId="0" fontId="0" fillId="0" borderId="0" xfId="0" applyAlignment="1">
      <alignment wrapText="1"/>
    </xf>
    <xf numFmtId="0" fontId="0" fillId="2" borderId="0" xfId="0" applyFill="1"/>
    <xf numFmtId="0" fontId="0" fillId="0" borderId="0" xfId="0" applyFont="1"/>
    <xf numFmtId="0" fontId="0" fillId="0" borderId="0" xfId="0" applyFill="1"/>
    <xf numFmtId="0" fontId="5" fillId="0" borderId="1" xfId="0" applyFont="1" applyBorder="1" applyAlignment="1">
      <alignment horizontal="left" vertical="center"/>
    </xf>
    <xf numFmtId="0" fontId="5" fillId="0" borderId="0" xfId="0" applyFont="1"/>
    <xf numFmtId="0" fontId="0" fillId="2" borderId="0" xfId="0" applyFont="1" applyFill="1"/>
    <xf numFmtId="0" fontId="0" fillId="0" borderId="0" xfId="0" applyFont="1" applyFill="1"/>
    <xf numFmtId="2" fontId="5" fillId="4" borderId="1" xfId="0" applyNumberFormat="1" applyFont="1" applyFill="1" applyBorder="1" applyAlignment="1">
      <alignment horizontal="center" vertical="center"/>
    </xf>
    <xf numFmtId="0" fontId="0" fillId="0" borderId="0" xfId="0" applyFill="1" applyBorder="1"/>
    <xf numFmtId="2" fontId="5" fillId="0" borderId="0" xfId="0" applyNumberFormat="1" applyFont="1" applyFill="1" applyBorder="1" applyAlignment="1">
      <alignment horizontal="center" vertical="center"/>
    </xf>
    <xf numFmtId="0" fontId="7" fillId="0" borderId="0" xfId="0" applyFont="1"/>
    <xf numFmtId="0" fontId="10" fillId="5" borderId="0" xfId="0" applyFont="1" applyFill="1" applyAlignment="1">
      <alignment wrapText="1"/>
    </xf>
    <xf numFmtId="0" fontId="10" fillId="5" borderId="0" xfId="0" applyFont="1" applyFill="1" applyAlignment="1">
      <alignment vertical="center"/>
    </xf>
    <xf numFmtId="0" fontId="5" fillId="0" borderId="1" xfId="0" applyFont="1" applyFill="1" applyBorder="1" applyAlignment="1">
      <alignment horizontal="left" vertical="center"/>
    </xf>
    <xf numFmtId="0" fontId="10" fillId="5" borderId="0" xfId="0" applyFont="1" applyFill="1" applyAlignment="1"/>
    <xf numFmtId="0" fontId="14" fillId="0" borderId="1" xfId="0" applyFont="1" applyBorder="1"/>
    <xf numFmtId="14" fontId="15" fillId="0" borderId="1" xfId="0" applyNumberFormat="1" applyFont="1" applyBorder="1" applyAlignment="1">
      <alignment horizontal="left"/>
    </xf>
    <xf numFmtId="0" fontId="5" fillId="0" borderId="1" xfId="0" applyFont="1" applyFill="1" applyBorder="1" applyAlignment="1"/>
    <xf numFmtId="0" fontId="5" fillId="0" borderId="0" xfId="0" applyFont="1" applyFill="1"/>
    <xf numFmtId="0" fontId="5" fillId="0" borderId="1" xfId="0" applyFont="1" applyFill="1" applyBorder="1" applyAlignment="1">
      <alignment horizontal="center"/>
    </xf>
    <xf numFmtId="168" fontId="0" fillId="0" borderId="0" xfId="1" applyNumberFormat="1" applyFont="1" applyFill="1" applyBorder="1"/>
    <xf numFmtId="0" fontId="0" fillId="0" borderId="0" xfId="0" applyFont="1" applyAlignment="1">
      <alignment wrapText="1"/>
    </xf>
    <xf numFmtId="0" fontId="0" fillId="0" borderId="0" xfId="0" applyFont="1" applyFill="1" applyBorder="1"/>
    <xf numFmtId="0" fontId="0" fillId="5" borderId="0" xfId="0" applyFill="1"/>
    <xf numFmtId="0" fontId="0" fillId="5" borderId="0" xfId="0" applyFont="1" applyFill="1"/>
    <xf numFmtId="2" fontId="8" fillId="4" borderId="1" xfId="1" applyNumberFormat="1" applyFont="1" applyFill="1" applyBorder="1" applyAlignment="1">
      <alignment horizontal="center" vertical="center"/>
    </xf>
    <xf numFmtId="9" fontId="5" fillId="3" borderId="1" xfId="2" applyFont="1" applyFill="1" applyBorder="1" applyAlignment="1">
      <alignment horizontal="center" vertical="center"/>
    </xf>
    <xf numFmtId="172" fontId="5" fillId="3" borderId="1" xfId="1" applyNumberFormat="1" applyFont="1" applyFill="1" applyBorder="1" applyAlignment="1">
      <alignment horizontal="center" vertical="center"/>
    </xf>
    <xf numFmtId="0" fontId="5" fillId="0" borderId="1" xfId="0" applyFont="1" applyBorder="1" applyAlignment="1">
      <alignment vertical="center" wrapText="1"/>
    </xf>
    <xf numFmtId="0" fontId="5" fillId="0" borderId="12" xfId="0" applyFont="1" applyBorder="1" applyAlignment="1"/>
    <xf numFmtId="171" fontId="5" fillId="0" borderId="1" xfId="0" applyNumberFormat="1" applyFont="1" applyFill="1" applyBorder="1" applyAlignment="1">
      <alignment horizontal="center" vertical="center"/>
    </xf>
    <xf numFmtId="171" fontId="5" fillId="0" borderId="1" xfId="1" applyNumberFormat="1" applyFont="1" applyFill="1" applyBorder="1" applyAlignment="1">
      <alignment horizontal="center" vertical="center"/>
    </xf>
    <xf numFmtId="0" fontId="4" fillId="0" borderId="0" xfId="0" applyFont="1" applyFill="1" applyBorder="1"/>
    <xf numFmtId="14" fontId="4" fillId="0" borderId="0" xfId="0" applyNumberFormat="1" applyFont="1" applyFill="1" applyBorder="1" applyAlignment="1">
      <alignment horizontal="left"/>
    </xf>
    <xf numFmtId="168" fontId="0" fillId="0" borderId="0" xfId="1" applyNumberFormat="1" applyFont="1"/>
    <xf numFmtId="2" fontId="5" fillId="0" borderId="1" xfId="0" applyNumberFormat="1" applyFont="1" applyFill="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left" vertical="center" wrapText="1"/>
    </xf>
    <xf numFmtId="0" fontId="6" fillId="0" borderId="0" xfId="0" applyFont="1" applyFill="1" applyBorder="1" applyAlignment="1">
      <alignment horizontal="right" vertical="center" wrapText="1"/>
    </xf>
    <xf numFmtId="0" fontId="6" fillId="100" borderId="0" xfId="0" applyFont="1" applyFill="1" applyBorder="1" applyAlignment="1">
      <alignment horizontal="right" vertical="center" wrapText="1"/>
    </xf>
    <xf numFmtId="0" fontId="5" fillId="101" borderId="1" xfId="0" applyFont="1" applyFill="1" applyBorder="1" applyAlignment="1">
      <alignment horizontal="center" vertical="center" wrapText="1"/>
    </xf>
    <xf numFmtId="0" fontId="5" fillId="101" borderId="5" xfId="0" applyFont="1" applyFill="1" applyBorder="1" applyAlignment="1">
      <alignment horizontal="center" vertical="center" wrapText="1"/>
    </xf>
    <xf numFmtId="49" fontId="5" fillId="101" borderId="1" xfId="0" applyNumberFormat="1" applyFont="1" applyFill="1" applyBorder="1" applyAlignment="1">
      <alignment horizontal="center" vertical="center" wrapText="1"/>
    </xf>
    <xf numFmtId="49" fontId="5" fillId="101" borderId="5" xfId="0" applyNumberFormat="1" applyFont="1" applyFill="1" applyBorder="1" applyAlignment="1">
      <alignment horizontal="center" vertical="center" wrapText="1"/>
    </xf>
    <xf numFmtId="0" fontId="5" fillId="101" borderId="3" xfId="0" applyFont="1" applyFill="1" applyBorder="1" applyAlignment="1">
      <alignment horizontal="center" vertical="center" wrapText="1"/>
    </xf>
    <xf numFmtId="0" fontId="5" fillId="101" borderId="7" xfId="0" applyFont="1" applyFill="1" applyBorder="1" applyAlignment="1">
      <alignment horizontal="center" vertical="center" wrapText="1"/>
    </xf>
    <xf numFmtId="0" fontId="5" fillId="101" borderId="6" xfId="0" applyFont="1" applyFill="1" applyBorder="1" applyAlignment="1">
      <alignment horizontal="center" vertical="center" wrapText="1"/>
    </xf>
    <xf numFmtId="49" fontId="5" fillId="101" borderId="6" xfId="0" applyNumberFormat="1" applyFont="1" applyFill="1" applyBorder="1" applyAlignment="1">
      <alignment horizontal="center" vertical="center" wrapText="1"/>
    </xf>
    <xf numFmtId="0" fontId="6" fillId="100" borderId="0" xfId="0" applyFont="1" applyFill="1" applyBorder="1" applyAlignment="1">
      <alignment horizontal="center" vertical="center" wrapText="1"/>
    </xf>
    <xf numFmtId="171" fontId="5" fillId="3"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0" fontId="0" fillId="2" borderId="0" xfId="0" applyFill="1" applyAlignment="1">
      <alignment wrapText="1"/>
    </xf>
    <xf numFmtId="0" fontId="174" fillId="2" borderId="0" xfId="0" applyFont="1" applyFill="1"/>
    <xf numFmtId="0" fontId="0" fillId="2" borderId="0" xfId="0" applyFont="1" applyFill="1" applyAlignment="1">
      <alignment wrapText="1"/>
    </xf>
    <xf numFmtId="0" fontId="0" fillId="0" borderId="0" xfId="0" applyFont="1" applyBorder="1" applyAlignment="1">
      <alignment wrapText="1"/>
    </xf>
    <xf numFmtId="0" fontId="0" fillId="0" borderId="0" xfId="0" applyFont="1" applyBorder="1"/>
    <xf numFmtId="0" fontId="0" fillId="0" borderId="0" xfId="0" applyFont="1" applyAlignment="1"/>
    <xf numFmtId="174" fontId="0" fillId="0" borderId="0" xfId="0" applyNumberFormat="1" applyFont="1" applyFill="1" applyBorder="1" applyAlignment="1">
      <alignment horizontal="left"/>
    </xf>
    <xf numFmtId="174" fontId="0" fillId="0" borderId="0" xfId="0" applyNumberFormat="1" applyFont="1" applyFill="1" applyBorder="1" applyAlignment="1">
      <alignment horizontal="left" vertical="center"/>
    </xf>
    <xf numFmtId="173" fontId="0" fillId="0" borderId="0" xfId="0" applyNumberFormat="1" applyFont="1" applyBorder="1" applyAlignment="1">
      <alignment horizontal="left"/>
    </xf>
    <xf numFmtId="173" fontId="0" fillId="0" borderId="0" xfId="0" applyNumberFormat="1" applyFont="1" applyFill="1" applyBorder="1" applyAlignment="1">
      <alignment horizontal="left"/>
    </xf>
    <xf numFmtId="0" fontId="6" fillId="102" borderId="0" xfId="0" applyFont="1" applyFill="1" applyBorder="1" applyAlignment="1">
      <alignment horizontal="right" vertical="center" wrapText="1"/>
    </xf>
    <xf numFmtId="0" fontId="6" fillId="102" borderId="0" xfId="0" applyFont="1" applyFill="1" applyBorder="1" applyAlignment="1">
      <alignment horizontal="center" vertical="center" wrapText="1"/>
    </xf>
    <xf numFmtId="175" fontId="5" fillId="3" borderId="1" xfId="0" applyNumberFormat="1" applyFont="1" applyFill="1" applyBorder="1" applyAlignment="1">
      <alignment horizontal="center" vertical="center"/>
    </xf>
    <xf numFmtId="176" fontId="17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103" borderId="1" xfId="0" applyFont="1" applyFill="1" applyBorder="1" applyAlignment="1">
      <alignment horizontal="center" vertical="center" wrapText="1"/>
    </xf>
    <xf numFmtId="0" fontId="5" fillId="103" borderId="5" xfId="0" applyFont="1" applyFill="1" applyBorder="1" applyAlignment="1">
      <alignment horizontal="center" vertical="center" wrapText="1"/>
    </xf>
    <xf numFmtId="0" fontId="5" fillId="103" borderId="6" xfId="0" applyFont="1" applyFill="1" applyBorder="1" applyAlignment="1">
      <alignment horizontal="center" vertical="center" wrapText="1"/>
    </xf>
    <xf numFmtId="0" fontId="5" fillId="0" borderId="5" xfId="0" applyFont="1" applyBorder="1" applyAlignment="1">
      <alignment horizontal="left" vertical="center" wrapText="1"/>
    </xf>
    <xf numFmtId="0" fontId="0" fillId="0" borderId="0" xfId="0" applyFont="1" applyFill="1" applyAlignment="1">
      <alignment wrapText="1"/>
    </xf>
    <xf numFmtId="0" fontId="6" fillId="104" borderId="0" xfId="0" applyFont="1" applyFill="1" applyBorder="1" applyAlignment="1">
      <alignment horizontal="right" vertical="center" wrapText="1"/>
    </xf>
    <xf numFmtId="0" fontId="0" fillId="103" borderId="0" xfId="0" applyFont="1" applyFill="1"/>
    <xf numFmtId="0" fontId="5" fillId="101" borderId="5" xfId="0" applyFont="1" applyFill="1" applyBorder="1" applyAlignment="1">
      <alignment horizontal="right" vertical="center" wrapText="1"/>
    </xf>
    <xf numFmtId="0" fontId="5" fillId="101" borderId="5" xfId="0" applyFont="1" applyFill="1" applyBorder="1" applyAlignment="1">
      <alignment horizontal="right" vertical="center"/>
    </xf>
    <xf numFmtId="0" fontId="5" fillId="5" borderId="0" xfId="0" applyFont="1" applyFill="1"/>
    <xf numFmtId="0" fontId="0" fillId="5" borderId="0" xfId="0" applyFont="1" applyFill="1" applyAlignment="1">
      <alignment wrapText="1"/>
    </xf>
    <xf numFmtId="0" fontId="6" fillId="5" borderId="0" xfId="0" applyFont="1" applyFill="1" applyBorder="1" applyAlignment="1">
      <alignment horizontal="right" vertical="center" wrapText="1"/>
    </xf>
    <xf numFmtId="0" fontId="0" fillId="5" borderId="0" xfId="0" applyFont="1" applyFill="1" applyBorder="1"/>
    <xf numFmtId="0" fontId="6" fillId="5" borderId="0" xfId="0" applyFont="1" applyFill="1" applyBorder="1" applyAlignment="1">
      <alignment horizontal="center" vertical="center" wrapText="1"/>
    </xf>
    <xf numFmtId="0" fontId="5" fillId="5" borderId="0" xfId="0" applyFont="1" applyFill="1" applyBorder="1" applyAlignment="1">
      <alignment horizontal="left" vertical="center" wrapText="1"/>
    </xf>
    <xf numFmtId="0" fontId="16" fillId="5" borderId="0" xfId="4" applyFill="1" applyBorder="1" applyAlignment="1">
      <alignment horizontal="left" vertical="center" wrapText="1"/>
    </xf>
    <xf numFmtId="0" fontId="5" fillId="5" borderId="0" xfId="0" applyFont="1" applyFill="1" applyBorder="1" applyAlignment="1">
      <alignment horizontal="left" vertical="center"/>
    </xf>
    <xf numFmtId="0" fontId="5" fillId="5" borderId="0" xfId="0" applyFont="1" applyFill="1" applyBorder="1" applyAlignment="1"/>
    <xf numFmtId="0" fontId="5" fillId="5" borderId="0" xfId="0" applyFont="1" applyFill="1" applyBorder="1" applyAlignment="1">
      <alignment horizontal="center" vertical="center"/>
    </xf>
    <xf numFmtId="0" fontId="173" fillId="5" borderId="0" xfId="0" applyFont="1" applyFill="1" applyBorder="1" applyAlignment="1">
      <alignment horizontal="left" vertical="center" wrapText="1"/>
    </xf>
    <xf numFmtId="0" fontId="0" fillId="5" borderId="0" xfId="0" applyFill="1" applyAlignment="1">
      <alignment wrapText="1"/>
    </xf>
    <xf numFmtId="168" fontId="5" fillId="5" borderId="0" xfId="1" applyNumberFormat="1" applyFont="1" applyFill="1" applyBorder="1" applyAlignment="1">
      <alignment horizontal="center" vertical="center" wrapText="1"/>
    </xf>
    <xf numFmtId="0" fontId="5" fillId="5" borderId="0" xfId="0" applyFont="1" applyFill="1" applyBorder="1" applyAlignment="1">
      <alignment horizontal="center"/>
    </xf>
    <xf numFmtId="0" fontId="0" fillId="5" borderId="0" xfId="0" applyFill="1" applyBorder="1"/>
    <xf numFmtId="0" fontId="7" fillId="5" borderId="0" xfId="0" applyFont="1" applyFill="1"/>
    <xf numFmtId="0" fontId="16" fillId="5" borderId="0" xfId="4" applyFill="1" applyBorder="1"/>
    <xf numFmtId="0" fontId="16" fillId="5" borderId="0" xfId="4" applyFill="1"/>
    <xf numFmtId="178" fontId="5" fillId="3" borderId="1" xfId="1" applyNumberFormat="1" applyFont="1" applyFill="1" applyBorder="1" applyAlignment="1">
      <alignment horizontal="center" vertical="center"/>
    </xf>
    <xf numFmtId="172" fontId="5" fillId="3" borderId="2" xfId="1" applyNumberFormat="1" applyFont="1" applyFill="1" applyBorder="1" applyAlignment="1">
      <alignment horizontal="center" vertical="center"/>
    </xf>
    <xf numFmtId="0" fontId="5" fillId="103" borderId="3" xfId="0" applyFont="1" applyFill="1" applyBorder="1" applyAlignment="1">
      <alignment horizontal="center" vertical="center" wrapText="1"/>
    </xf>
    <xf numFmtId="0" fontId="5" fillId="103" borderId="9" xfId="0" applyFont="1" applyFill="1" applyBorder="1" applyAlignment="1">
      <alignment horizontal="center" vertical="center" wrapText="1"/>
    </xf>
    <xf numFmtId="172" fontId="0" fillId="4" borderId="2" xfId="0" applyNumberFormat="1" applyFont="1" applyFill="1" applyBorder="1" applyAlignment="1">
      <alignment horizontal="center"/>
    </xf>
    <xf numFmtId="172" fontId="5" fillId="4" borderId="2" xfId="0" applyNumberFormat="1" applyFont="1" applyFill="1" applyBorder="1" applyAlignment="1">
      <alignment horizontal="center"/>
    </xf>
    <xf numFmtId="175" fontId="0" fillId="5" borderId="0" xfId="0" applyNumberFormat="1" applyFill="1"/>
    <xf numFmtId="2" fontId="0" fillId="5" borderId="0" xfId="0" applyNumberFormat="1" applyFill="1" applyBorder="1"/>
    <xf numFmtId="175" fontId="0" fillId="5" borderId="0" xfId="0" applyNumberFormat="1" applyFill="1" applyAlignment="1">
      <alignment horizontal="right"/>
    </xf>
    <xf numFmtId="3" fontId="5" fillId="3" borderId="1" xfId="1" applyNumberFormat="1" applyFont="1" applyFill="1" applyBorder="1" applyAlignment="1">
      <alignment horizontal="center" vertical="center"/>
    </xf>
    <xf numFmtId="233" fontId="5" fillId="3" borderId="1" xfId="1" applyNumberFormat="1" applyFont="1" applyFill="1" applyBorder="1" applyAlignment="1">
      <alignment horizontal="center" vertical="center"/>
    </xf>
    <xf numFmtId="2" fontId="5" fillId="5" borderId="0" xfId="0" applyNumberFormat="1" applyFont="1" applyFill="1" applyBorder="1" applyAlignment="1">
      <alignment horizontal="center" vertical="center"/>
    </xf>
    <xf numFmtId="168" fontId="5" fillId="5" borderId="0" xfId="1" applyNumberFormat="1" applyFont="1" applyFill="1" applyBorder="1" applyAlignment="1">
      <alignment horizontal="center" vertical="center"/>
    </xf>
    <xf numFmtId="0" fontId="179" fillId="0" borderId="1" xfId="4" applyFont="1" applyBorder="1" applyAlignment="1">
      <alignment horizontal="left" vertical="center" wrapText="1"/>
    </xf>
    <xf numFmtId="0" fontId="5" fillId="3" borderId="2" xfId="0" applyFont="1" applyFill="1" applyBorder="1" applyAlignment="1">
      <alignment horizontal="center"/>
    </xf>
    <xf numFmtId="0" fontId="5" fillId="3" borderId="1" xfId="0" applyFont="1" applyFill="1" applyBorder="1" applyAlignment="1">
      <alignment horizontal="center"/>
    </xf>
    <xf numFmtId="2" fontId="5" fillId="3" borderId="1" xfId="1" applyNumberFormat="1" applyFont="1" applyFill="1" applyBorder="1" applyAlignment="1">
      <alignment horizontal="center" vertical="center"/>
    </xf>
    <xf numFmtId="2" fontId="5" fillId="3" borderId="12" xfId="1" applyNumberFormat="1" applyFont="1" applyFill="1" applyBorder="1" applyAlignment="1">
      <alignment horizontal="center" vertical="center"/>
    </xf>
    <xf numFmtId="2" fontId="5" fillId="3" borderId="2" xfId="1" applyNumberFormat="1" applyFont="1" applyFill="1" applyBorder="1" applyAlignment="1">
      <alignment horizontal="center" vertical="center"/>
    </xf>
    <xf numFmtId="2" fontId="5" fillId="4" borderId="1" xfId="1" applyNumberFormat="1" applyFont="1" applyFill="1" applyBorder="1" applyAlignment="1">
      <alignment horizontal="center"/>
    </xf>
    <xf numFmtId="0" fontId="4" fillId="5" borderId="0" xfId="0" applyFont="1" applyFill="1"/>
    <xf numFmtId="0" fontId="5" fillId="100" borderId="0" xfId="0" applyFont="1" applyFill="1" applyBorder="1" applyAlignment="1">
      <alignment horizontal="right" vertical="center" wrapText="1"/>
    </xf>
    <xf numFmtId="0" fontId="172" fillId="103" borderId="0" xfId="0" applyFont="1" applyFill="1"/>
    <xf numFmtId="0" fontId="171" fillId="103" borderId="0" xfId="0" applyFont="1" applyFill="1"/>
    <xf numFmtId="0" fontId="172" fillId="0" borderId="0" xfId="0" applyFont="1" applyFill="1"/>
    <xf numFmtId="0" fontId="0" fillId="3" borderId="1" xfId="0" applyFill="1" applyBorder="1"/>
    <xf numFmtId="0" fontId="180" fillId="5" borderId="0" xfId="0" applyFont="1" applyFill="1" applyBorder="1" applyAlignment="1">
      <alignment horizontal="center" vertical="center"/>
    </xf>
    <xf numFmtId="14" fontId="0" fillId="5" borderId="0" xfId="0" applyNumberFormat="1" applyFill="1"/>
    <xf numFmtId="0" fontId="176" fillId="103" borderId="0" xfId="0" applyFont="1" applyFill="1" applyBorder="1" applyAlignment="1">
      <alignment vertical="center"/>
    </xf>
    <xf numFmtId="0" fontId="181" fillId="103" borderId="0" xfId="0" applyFont="1" applyFill="1" applyBorder="1" applyAlignment="1">
      <alignment vertical="center"/>
    </xf>
    <xf numFmtId="0" fontId="180" fillId="5" borderId="0" xfId="0" applyFont="1" applyFill="1" applyBorder="1" applyAlignment="1">
      <alignment horizontal="center" vertical="center" wrapText="1"/>
    </xf>
    <xf numFmtId="0" fontId="180" fillId="5" borderId="0" xfId="6" applyFont="1" applyFill="1" applyBorder="1" applyAlignment="1">
      <alignment horizontal="center"/>
    </xf>
    <xf numFmtId="178" fontId="8" fillId="5" borderId="0" xfId="6" applyNumberFormat="1" applyFont="1" applyFill="1" applyBorder="1" applyAlignment="1">
      <alignment horizontal="center"/>
    </xf>
    <xf numFmtId="0" fontId="182" fillId="0" borderId="1" xfId="6" applyFont="1" applyBorder="1" applyAlignment="1">
      <alignment horizontal="center"/>
    </xf>
    <xf numFmtId="178" fontId="5" fillId="0" borderId="1" xfId="6" applyNumberFormat="1" applyFont="1" applyBorder="1" applyAlignment="1">
      <alignment horizontal="left"/>
    </xf>
    <xf numFmtId="0" fontId="5" fillId="101" borderId="1" xfId="0" applyFont="1" applyFill="1" applyBorder="1" applyAlignment="1">
      <alignment horizontal="right" vertical="center" wrapText="1"/>
    </xf>
    <xf numFmtId="0" fontId="5" fillId="101" borderId="1" xfId="0" applyFont="1" applyFill="1" applyBorder="1" applyAlignment="1">
      <alignment horizontal="right" vertical="center"/>
    </xf>
    <xf numFmtId="0" fontId="180" fillId="5" borderId="0" xfId="0" applyFont="1" applyFill="1" applyBorder="1" applyAlignment="1">
      <alignment vertical="center"/>
    </xf>
    <xf numFmtId="0" fontId="171" fillId="5" borderId="0" xfId="0" applyFont="1" applyFill="1"/>
    <xf numFmtId="0" fontId="172" fillId="5" borderId="0" xfId="0" applyFont="1" applyFill="1"/>
    <xf numFmtId="0" fontId="5" fillId="101" borderId="6" xfId="0" applyFont="1" applyFill="1" applyBorder="1" applyAlignment="1">
      <alignment horizontal="right" vertical="center" wrapText="1"/>
    </xf>
    <xf numFmtId="0" fontId="5" fillId="101" borderId="6" xfId="0" applyFont="1" applyFill="1" applyBorder="1" applyAlignment="1">
      <alignment horizontal="right" vertical="center"/>
    </xf>
    <xf numFmtId="0" fontId="0" fillId="101" borderId="1" xfId="0" applyFill="1" applyBorder="1" applyAlignment="1">
      <alignment horizontal="center"/>
    </xf>
    <xf numFmtId="0" fontId="0" fillId="0" borderId="12" xfId="0" applyBorder="1" applyAlignment="1"/>
    <xf numFmtId="2" fontId="5" fillId="0" borderId="1" xfId="0" applyNumberFormat="1" applyFont="1" applyFill="1" applyBorder="1" applyAlignment="1">
      <alignment horizontal="center" vertical="center"/>
    </xf>
    <xf numFmtId="0" fontId="5" fillId="0" borderId="3" xfId="0" applyFont="1" applyBorder="1" applyAlignment="1">
      <alignment horizontal="left" vertical="center" wrapText="1"/>
    </xf>
    <xf numFmtId="0" fontId="5" fillId="0" borderId="12" xfId="0" applyFont="1" applyFill="1" applyBorder="1" applyAlignment="1"/>
    <xf numFmtId="2" fontId="5" fillId="4" borderId="1" xfId="0" applyNumberFormat="1" applyFont="1" applyFill="1" applyBorder="1" applyAlignment="1">
      <alignment horizontal="center" vertical="center" wrapText="1"/>
    </xf>
    <xf numFmtId="0" fontId="0" fillId="5" borderId="0" xfId="0" applyFill="1" applyBorder="1" applyAlignment="1">
      <alignment horizontal="center" vertical="center"/>
    </xf>
    <xf numFmtId="0" fontId="182" fillId="5" borderId="10" xfId="0" applyFont="1" applyFill="1" applyBorder="1" applyAlignment="1">
      <alignment horizontal="center" vertical="center"/>
    </xf>
    <xf numFmtId="178" fontId="5" fillId="4" borderId="1" xfId="1" applyNumberFormat="1" applyFont="1" applyFill="1" applyBorder="1" applyAlignment="1">
      <alignment horizontal="center"/>
    </xf>
    <xf numFmtId="170" fontId="5" fillId="5" borderId="0" xfId="1" applyNumberFormat="1" applyFont="1" applyFill="1" applyBorder="1" applyAlignment="1">
      <alignment horizontal="center" vertical="center"/>
    </xf>
    <xf numFmtId="169" fontId="5" fillId="5" borderId="0" xfId="1" applyNumberFormat="1" applyFont="1" applyFill="1" applyBorder="1" applyAlignment="1">
      <alignment horizontal="center" vertical="center"/>
    </xf>
    <xf numFmtId="0" fontId="0" fillId="0" borderId="1" xfId="0" applyFill="1" applyBorder="1" applyAlignment="1">
      <alignment horizontal="left" vertical="center"/>
    </xf>
    <xf numFmtId="178" fontId="8" fillId="0" borderId="1" xfId="6" applyNumberFormat="1" applyFont="1" applyBorder="1" applyAlignment="1">
      <alignment horizontal="left"/>
    </xf>
    <xf numFmtId="0" fontId="5" fillId="5" borderId="13" xfId="0" applyFont="1" applyFill="1" applyBorder="1" applyAlignment="1"/>
    <xf numFmtId="0" fontId="5" fillId="5" borderId="10" xfId="0" applyFont="1" applyFill="1" applyBorder="1" applyAlignment="1"/>
    <xf numFmtId="0" fontId="5" fillId="5" borderId="9" xfId="0" applyFont="1" applyFill="1" applyBorder="1" applyAlignment="1"/>
    <xf numFmtId="0" fontId="5" fillId="5" borderId="7" xfId="0" applyFont="1" applyFill="1" applyBorder="1" applyAlignment="1"/>
    <xf numFmtId="2" fontId="5" fillId="5" borderId="0" xfId="1" applyNumberFormat="1" applyFont="1" applyFill="1" applyBorder="1" applyAlignment="1">
      <alignment horizontal="center" vertical="center"/>
    </xf>
    <xf numFmtId="0" fontId="5" fillId="5" borderId="0" xfId="0" applyFont="1" applyFill="1" applyBorder="1"/>
    <xf numFmtId="172" fontId="5" fillId="5" borderId="13" xfId="1" applyNumberFormat="1" applyFont="1" applyFill="1" applyBorder="1" applyAlignment="1">
      <alignment vertical="center"/>
    </xf>
    <xf numFmtId="172" fontId="5" fillId="5" borderId="10" xfId="1" applyNumberFormat="1" applyFont="1" applyFill="1" applyBorder="1" applyAlignment="1">
      <alignment vertical="center"/>
    </xf>
    <xf numFmtId="172" fontId="5" fillId="5" borderId="14" xfId="1" applyNumberFormat="1" applyFont="1" applyFill="1" applyBorder="1" applyAlignment="1">
      <alignment vertical="center"/>
    </xf>
    <xf numFmtId="9" fontId="5" fillId="5" borderId="0" xfId="2" applyFont="1" applyFill="1" applyBorder="1" applyAlignment="1">
      <alignment horizontal="center" vertical="center"/>
    </xf>
    <xf numFmtId="172" fontId="5" fillId="5" borderId="0" xfId="1" applyNumberFormat="1" applyFont="1" applyFill="1" applyBorder="1" applyAlignment="1">
      <alignment vertical="center"/>
    </xf>
    <xf numFmtId="0" fontId="12" fillId="5" borderId="0" xfId="0" applyFont="1" applyFill="1" applyAlignment="1">
      <alignment wrapText="1"/>
    </xf>
    <xf numFmtId="0" fontId="12" fillId="5" borderId="0" xfId="0" applyFont="1" applyFill="1" applyAlignment="1">
      <alignment vertical="center"/>
    </xf>
    <xf numFmtId="0" fontId="5" fillId="5" borderId="1" xfId="0" applyFont="1" applyFill="1" applyBorder="1" applyAlignment="1">
      <alignment wrapText="1"/>
    </xf>
    <xf numFmtId="0" fontId="5" fillId="101" borderId="1" xfId="0" applyFont="1" applyFill="1" applyBorder="1"/>
    <xf numFmtId="0" fontId="0" fillId="5" borderId="0" xfId="0" applyFill="1" applyAlignment="1">
      <alignment horizontal="left" wrapText="1"/>
    </xf>
    <xf numFmtId="0" fontId="0" fillId="3" borderId="0" xfId="0" applyFill="1" applyAlignment="1">
      <alignment horizontal="left" wrapText="1"/>
    </xf>
    <xf numFmtId="0" fontId="0" fillId="5" borderId="0" xfId="0" applyFill="1" applyAlignment="1">
      <alignment horizontal="left"/>
    </xf>
    <xf numFmtId="0" fontId="0" fillId="4" borderId="0" xfId="0" applyFill="1" applyAlignment="1">
      <alignment horizontal="left" wrapText="1"/>
    </xf>
    <xf numFmtId="0" fontId="15" fillId="0" borderId="1" xfId="0" applyFont="1" applyBorder="1" applyAlignment="1">
      <alignment horizontal="left" wrapText="1"/>
    </xf>
    <xf numFmtId="0" fontId="0" fillId="0" borderId="1" xfId="0" applyFill="1" applyBorder="1" applyAlignment="1">
      <alignment horizontal="left" vertical="center"/>
    </xf>
    <xf numFmtId="0" fontId="0" fillId="101" borderId="1" xfId="0" applyFont="1" applyFill="1" applyBorder="1" applyAlignment="1">
      <alignment horizontal="left" vertical="center"/>
    </xf>
    <xf numFmtId="0" fontId="5" fillId="0" borderId="1" xfId="0" applyFont="1" applyFill="1" applyBorder="1" applyAlignment="1">
      <alignment horizontal="left" vertical="center" wrapText="1"/>
    </xf>
    <xf numFmtId="0" fontId="0" fillId="101" borderId="1" xfId="0" applyFont="1" applyFill="1" applyBorder="1" applyAlignment="1">
      <alignment horizontal="left" vertical="center" wrapText="1"/>
    </xf>
    <xf numFmtId="2" fontId="6" fillId="4" borderId="1" xfId="0" applyNumberFormat="1" applyFont="1" applyFill="1" applyBorder="1" applyAlignment="1">
      <alignment horizontal="center" vertical="center" wrapText="1"/>
    </xf>
    <xf numFmtId="0" fontId="0" fillId="101" borderId="1" xfId="0" applyFont="1" applyFill="1" applyBorder="1" applyAlignment="1">
      <alignment horizontal="right" vertical="center"/>
    </xf>
    <xf numFmtId="0" fontId="0" fillId="101" borderId="1" xfId="0" applyFill="1" applyBorder="1" applyAlignment="1">
      <alignment horizontal="center" vertical="center"/>
    </xf>
    <xf numFmtId="0" fontId="6" fillId="5" borderId="0" xfId="0" applyFont="1" applyFill="1"/>
    <xf numFmtId="0" fontId="5" fillId="5" borderId="0" xfId="0" applyFont="1" applyFill="1" applyBorder="1" applyAlignment="1">
      <alignment horizontal="center" vertical="center" wrapText="1"/>
    </xf>
    <xf numFmtId="0" fontId="5" fillId="101" borderId="1" xfId="0" applyFont="1" applyFill="1" applyBorder="1" applyAlignment="1">
      <alignment horizontal="left"/>
    </xf>
    <xf numFmtId="178" fontId="5" fillId="3" borderId="12" xfId="1" applyNumberFormat="1" applyFont="1" applyFill="1" applyBorder="1" applyAlignment="1">
      <alignment horizontal="center" vertical="center"/>
    </xf>
    <xf numFmtId="233" fontId="5" fillId="3" borderId="2" xfId="1" applyNumberFormat="1" applyFont="1" applyFill="1" applyBorder="1" applyAlignment="1">
      <alignment horizontal="center" vertical="center"/>
    </xf>
    <xf numFmtId="3" fontId="5" fillId="3" borderId="3" xfId="1" applyNumberFormat="1" applyFont="1" applyFill="1" applyBorder="1" applyAlignment="1">
      <alignment horizontal="center" vertical="center"/>
    </xf>
    <xf numFmtId="178" fontId="182" fillId="3" borderId="1" xfId="0" applyNumberFormat="1" applyFont="1" applyFill="1" applyBorder="1" applyAlignment="1">
      <alignment horizontal="center"/>
    </xf>
    <xf numFmtId="0" fontId="5" fillId="0" borderId="1" xfId="0" applyFont="1" applyFill="1" applyBorder="1" applyAlignment="1">
      <alignment horizontal="left" vertical="center" wrapText="1"/>
    </xf>
    <xf numFmtId="0" fontId="5" fillId="100" borderId="0" xfId="7903" applyFont="1" applyFill="1" applyBorder="1" applyAlignment="1">
      <alignment horizontal="right" vertical="center" wrapText="1"/>
    </xf>
    <xf numFmtId="0" fontId="174" fillId="2" borderId="0" xfId="7903" applyFont="1" applyFill="1"/>
    <xf numFmtId="2" fontId="5" fillId="4" borderId="1" xfId="1" applyNumberFormat="1" applyFont="1" applyFill="1" applyBorder="1" applyAlignment="1">
      <alignment horizontal="center" vertical="center"/>
    </xf>
    <xf numFmtId="0" fontId="186" fillId="107" borderId="1" xfId="0" applyFont="1" applyFill="1" applyBorder="1" applyAlignment="1">
      <alignment horizontal="right" vertical="center" wrapText="1"/>
    </xf>
    <xf numFmtId="0" fontId="188" fillId="5" borderId="0" xfId="0" applyFont="1" applyFill="1" applyAlignment="1"/>
    <xf numFmtId="0" fontId="10" fillId="5" borderId="1" xfId="0" applyFont="1" applyFill="1" applyBorder="1" applyAlignment="1"/>
    <xf numFmtId="234" fontId="5" fillId="4" borderId="1" xfId="0" applyNumberFormat="1" applyFont="1" applyFill="1" applyBorder="1" applyAlignment="1">
      <alignment horizontal="center" vertical="center"/>
    </xf>
    <xf numFmtId="0" fontId="15" fillId="0" borderId="1" xfId="0" quotePrefix="1" applyFont="1" applyBorder="1" applyAlignment="1">
      <alignment wrapText="1"/>
    </xf>
    <xf numFmtId="0" fontId="0" fillId="0" borderId="0" xfId="0" applyFont="1" applyFill="1" applyBorder="1" applyAlignment="1"/>
    <xf numFmtId="0" fontId="0" fillId="5" borderId="0" xfId="0" applyFont="1" applyFill="1" applyBorder="1" applyAlignment="1"/>
    <xf numFmtId="0" fontId="10" fillId="5" borderId="1" xfId="0" applyFont="1" applyFill="1" applyBorder="1" applyAlignment="1">
      <alignment horizontal="left" vertical="center"/>
    </xf>
    <xf numFmtId="14" fontId="15" fillId="0" borderId="1" xfId="0" applyNumberFormat="1" applyFont="1" applyBorder="1" applyAlignment="1">
      <alignment horizontal="left" vertical="center"/>
    </xf>
    <xf numFmtId="0" fontId="0" fillId="0" borderId="6" xfId="0" applyFill="1" applyBorder="1" applyAlignment="1">
      <alignment horizontal="left" vertical="center" wrapText="1"/>
    </xf>
    <xf numFmtId="0" fontId="0" fillId="101" borderId="12" xfId="0" applyFont="1" applyFill="1" applyBorder="1" applyAlignment="1">
      <alignment vertical="center"/>
    </xf>
    <xf numFmtId="0" fontId="0" fillId="0" borderId="1" xfId="0" applyFill="1" applyBorder="1" applyAlignment="1">
      <alignment vertical="center"/>
    </xf>
    <xf numFmtId="0" fontId="4" fillId="0" borderId="1" xfId="0" applyFont="1" applyFill="1" applyBorder="1" applyAlignment="1">
      <alignment vertical="center"/>
    </xf>
    <xf numFmtId="2" fontId="0" fillId="5" borderId="0" xfId="0" applyNumberFormat="1" applyFill="1"/>
    <xf numFmtId="49" fontId="15" fillId="0" borderId="1" xfId="0" quotePrefix="1" applyNumberFormat="1" applyFont="1" applyBorder="1" applyAlignment="1">
      <alignment wrapText="1"/>
    </xf>
    <xf numFmtId="178" fontId="5" fillId="3" borderId="1" xfId="2" applyNumberFormat="1" applyFont="1" applyFill="1" applyBorder="1" applyAlignment="1">
      <alignment horizontal="center" vertical="center"/>
    </xf>
    <xf numFmtId="0" fontId="15" fillId="0" borderId="1" xfId="0" applyFont="1" applyBorder="1" applyAlignment="1">
      <alignment vertical="center"/>
    </xf>
    <xf numFmtId="178" fontId="0" fillId="3" borderId="1" xfId="0" applyNumberFormat="1" applyFill="1" applyBorder="1" applyAlignment="1">
      <alignment horizontal="center"/>
    </xf>
    <xf numFmtId="178" fontId="0" fillId="3" borderId="1" xfId="0" applyNumberFormat="1" applyFill="1" applyBorder="1" applyAlignment="1">
      <alignment horizontal="center"/>
    </xf>
    <xf numFmtId="178" fontId="0" fillId="3" borderId="1" xfId="0" applyNumberFormat="1" applyFill="1" applyBorder="1" applyAlignment="1">
      <alignment horizontal="center"/>
    </xf>
    <xf numFmtId="2" fontId="5" fillId="3" borderId="1" xfId="0" applyNumberFormat="1" applyFont="1" applyFill="1" applyBorder="1" applyAlignment="1">
      <alignment horizontal="center" vertical="center"/>
    </xf>
    <xf numFmtId="178" fontId="0" fillId="3" borderId="1" xfId="0" applyNumberFormat="1" applyFill="1" applyBorder="1" applyAlignment="1">
      <alignment horizontal="center"/>
    </xf>
    <xf numFmtId="0" fontId="16" fillId="0" borderId="1" xfId="4" applyFont="1" applyBorder="1" applyAlignment="1">
      <alignment horizontal="left" vertical="center" wrapText="1"/>
    </xf>
    <xf numFmtId="0" fontId="16" fillId="0" borderId="3" xfId="4" applyBorder="1" applyAlignment="1">
      <alignment horizontal="left" vertical="center" wrapText="1"/>
    </xf>
    <xf numFmtId="2" fontId="5" fillId="108" borderId="1" xfId="0" applyNumberFormat="1" applyFont="1" applyFill="1" applyBorder="1" applyAlignment="1">
      <alignment horizontal="center" vertical="center"/>
    </xf>
    <xf numFmtId="0" fontId="5" fillId="2" borderId="0" xfId="0" applyFont="1" applyFill="1" applyAlignment="1">
      <alignment horizontal="center"/>
    </xf>
    <xf numFmtId="0" fontId="5" fillId="2" borderId="0" xfId="0" applyFont="1" applyFill="1" applyAlignment="1">
      <alignment horizontal="center" wrapText="1"/>
    </xf>
    <xf numFmtId="0" fontId="5" fillId="101" borderId="1" xfId="0" applyFont="1" applyFill="1" applyBorder="1" applyAlignment="1">
      <alignment horizontal="center" wrapText="1"/>
    </xf>
    <xf numFmtId="0" fontId="175" fillId="101" borderId="1" xfId="9" applyFont="1" applyFill="1" applyBorder="1" applyAlignment="1">
      <alignment horizontal="center" wrapText="1"/>
    </xf>
    <xf numFmtId="0" fontId="5" fillId="109" borderId="0" xfId="0" applyFont="1" applyFill="1" applyAlignment="1">
      <alignment horizontal="center" wrapText="1"/>
    </xf>
    <xf numFmtId="0" fontId="5" fillId="5" borderId="1" xfId="0" applyFont="1" applyFill="1" applyBorder="1" applyAlignment="1">
      <alignment horizontal="center" vertical="center" wrapText="1"/>
    </xf>
    <xf numFmtId="0" fontId="172" fillId="2" borderId="0" xfId="0" applyFont="1" applyFill="1"/>
    <xf numFmtId="0" fontId="180" fillId="2" borderId="0" xfId="0" applyFont="1" applyFill="1"/>
    <xf numFmtId="0" fontId="171" fillId="2" borderId="0" xfId="0" applyFont="1" applyFill="1"/>
    <xf numFmtId="15" fontId="175" fillId="101" borderId="1" xfId="9" applyNumberFormat="1" applyFont="1" applyFill="1" applyBorder="1" applyAlignment="1">
      <alignment horizontal="center" vertical="center" wrapText="1"/>
    </xf>
    <xf numFmtId="0" fontId="175" fillId="101" borderId="1" xfId="9" applyFont="1" applyFill="1" applyBorder="1" applyAlignment="1">
      <alignment horizontal="center" vertical="center" wrapText="1"/>
    </xf>
    <xf numFmtId="175" fontId="175" fillId="101" borderId="1" xfId="9" applyNumberFormat="1" applyFont="1" applyFill="1" applyBorder="1" applyAlignment="1">
      <alignment horizontal="center" vertical="center" wrapText="1"/>
    </xf>
    <xf numFmtId="171" fontId="175" fillId="101" borderId="1" xfId="9" applyNumberFormat="1" applyFont="1" applyFill="1" applyBorder="1" applyAlignment="1">
      <alignment horizontal="center" vertical="center" wrapText="1"/>
    </xf>
    <xf numFmtId="235" fontId="0" fillId="3" borderId="1" xfId="1" applyNumberFormat="1" applyFont="1" applyFill="1" applyBorder="1"/>
    <xf numFmtId="235" fontId="5" fillId="4" borderId="1" xfId="1" applyNumberFormat="1" applyFont="1" applyFill="1" applyBorder="1" applyAlignment="1">
      <alignment horizontal="center" vertical="center"/>
    </xf>
    <xf numFmtId="235" fontId="5" fillId="109" borderId="0" xfId="1" applyNumberFormat="1" applyFont="1" applyFill="1" applyAlignment="1">
      <alignment horizontal="center" vertical="center"/>
    </xf>
    <xf numFmtId="0" fontId="5" fillId="0" borderId="0" xfId="0" applyFont="1" applyFill="1" applyAlignment="1">
      <alignment horizontal="center"/>
    </xf>
    <xf numFmtId="0" fontId="5" fillId="0" borderId="0" xfId="0" applyFont="1" applyFill="1" applyAlignment="1">
      <alignment horizontal="center" wrapText="1"/>
    </xf>
    <xf numFmtId="172" fontId="5" fillId="3" borderId="13" xfId="1" applyNumberFormat="1" applyFont="1" applyFill="1" applyBorder="1" applyAlignment="1">
      <alignment horizontal="center" vertical="center"/>
    </xf>
    <xf numFmtId="172" fontId="5" fillId="3" borderId="12" xfId="1" applyNumberFormat="1" applyFont="1" applyFill="1" applyBorder="1" applyAlignment="1">
      <alignment horizontal="center" vertical="center"/>
    </xf>
    <xf numFmtId="0" fontId="5" fillId="103" borderId="2" xfId="0" applyFont="1" applyFill="1" applyBorder="1" applyAlignment="1">
      <alignment horizontal="center" vertical="center" wrapText="1"/>
    </xf>
    <xf numFmtId="172" fontId="5" fillId="5" borderId="0" xfId="1" applyNumberFormat="1" applyFont="1" applyFill="1" applyBorder="1" applyAlignment="1">
      <alignment horizontal="center" vertical="center"/>
    </xf>
    <xf numFmtId="172" fontId="0" fillId="5" borderId="0" xfId="0" applyNumberFormat="1" applyFont="1" applyFill="1" applyBorder="1" applyAlignment="1">
      <alignment horizontal="center"/>
    </xf>
    <xf numFmtId="172" fontId="0" fillId="4" borderId="1" xfId="0" applyNumberFormat="1" applyFont="1" applyFill="1" applyBorder="1" applyAlignment="1">
      <alignment horizontal="center"/>
    </xf>
    <xf numFmtId="2" fontId="0" fillId="4" borderId="1" xfId="0" applyNumberFormat="1" applyFill="1" applyBorder="1" applyAlignment="1">
      <alignment horizontal="center" vertical="center"/>
    </xf>
    <xf numFmtId="0" fontId="180" fillId="0" borderId="0" xfId="0" applyFont="1" applyFill="1"/>
    <xf numFmtId="0" fontId="171" fillId="0" borderId="0" xfId="0" applyFont="1" applyFill="1"/>
    <xf numFmtId="0" fontId="0" fillId="101" borderId="1" xfId="0" applyFill="1" applyBorder="1" applyAlignment="1">
      <alignment wrapText="1"/>
    </xf>
    <xf numFmtId="0" fontId="0" fillId="101" borderId="1" xfId="0" applyFill="1" applyBorder="1"/>
    <xf numFmtId="0" fontId="0" fillId="0" borderId="1" xfId="0" applyBorder="1"/>
    <xf numFmtId="0" fontId="0" fillId="3" borderId="1" xfId="0" applyFill="1" applyBorder="1" applyAlignment="1">
      <alignment horizontal="center"/>
    </xf>
    <xf numFmtId="235" fontId="5" fillId="4" borderId="6" xfId="1" applyNumberFormat="1" applyFont="1" applyFill="1" applyBorder="1" applyAlignment="1">
      <alignment horizontal="center" vertical="center"/>
    </xf>
    <xf numFmtId="0" fontId="5" fillId="101" borderId="2" xfId="0" applyFont="1" applyFill="1" applyBorder="1" applyAlignment="1">
      <alignment horizontal="center" wrapText="1"/>
    </xf>
    <xf numFmtId="0" fontId="5" fillId="101" borderId="4" xfId="0" applyFont="1" applyFill="1" applyBorder="1" applyAlignment="1">
      <alignment horizontal="center" vertical="center" wrapText="1"/>
    </xf>
    <xf numFmtId="0" fontId="5" fillId="101" borderId="0" xfId="0" applyFont="1" applyFill="1" applyBorder="1" applyAlignment="1">
      <alignment horizontal="center" vertical="center" wrapText="1"/>
    </xf>
    <xf numFmtId="0" fontId="5" fillId="101" borderId="2" xfId="0" applyFont="1" applyFill="1" applyBorder="1" applyAlignment="1">
      <alignment horizontal="center" vertical="center" wrapText="1"/>
    </xf>
    <xf numFmtId="0" fontId="5" fillId="101" borderId="14" xfId="0" applyFont="1" applyFill="1" applyBorder="1" applyAlignment="1">
      <alignment horizontal="center" vertical="center" wrapText="1"/>
    </xf>
    <xf numFmtId="2" fontId="5" fillId="109" borderId="0" xfId="0" applyNumberFormat="1" applyFont="1" applyFill="1" applyAlignment="1">
      <alignment horizontal="center" wrapText="1"/>
    </xf>
    <xf numFmtId="0" fontId="172" fillId="110" borderId="0" xfId="0" applyFont="1" applyFill="1"/>
    <xf numFmtId="0" fontId="171" fillId="110" borderId="0" xfId="0" applyFont="1" applyFill="1" applyAlignment="1">
      <alignment horizontal="left"/>
    </xf>
    <xf numFmtId="0" fontId="171" fillId="0" borderId="0" xfId="0" applyFont="1" applyFill="1" applyAlignment="1">
      <alignment horizontal="left"/>
    </xf>
    <xf numFmtId="2" fontId="0" fillId="3" borderId="1" xfId="0" applyNumberFormat="1" applyFill="1" applyBorder="1" applyAlignment="1">
      <alignment horizontal="center"/>
    </xf>
    <xf numFmtId="2" fontId="0" fillId="3" borderId="1" xfId="2" applyNumberFormat="1" applyFont="1" applyFill="1" applyBorder="1" applyAlignment="1">
      <alignment horizontal="center"/>
    </xf>
    <xf numFmtId="0" fontId="0" fillId="4" borderId="1" xfId="0" applyFill="1" applyBorder="1" applyAlignment="1">
      <alignment horizontal="center"/>
    </xf>
    <xf numFmtId="2" fontId="0" fillId="4" borderId="1" xfId="0" applyNumberFormat="1" applyFill="1" applyBorder="1" applyAlignment="1">
      <alignment horizontal="center"/>
    </xf>
    <xf numFmtId="2" fontId="0" fillId="4" borderId="1" xfId="0" applyNumberFormat="1" applyFill="1" applyBorder="1" applyAlignment="1">
      <alignment horizontal="right"/>
    </xf>
    <xf numFmtId="235" fontId="0" fillId="3" borderId="1" xfId="1" applyNumberFormat="1" applyFont="1" applyFill="1" applyBorder="1" applyAlignment="1">
      <alignment horizontal="center"/>
    </xf>
    <xf numFmtId="235" fontId="0" fillId="4" borderId="1" xfId="1" applyNumberFormat="1" applyFont="1" applyFill="1" applyBorder="1" applyAlignment="1">
      <alignment horizontal="center"/>
    </xf>
    <xf numFmtId="0" fontId="180" fillId="2" borderId="0" xfId="0" applyFont="1" applyFill="1" applyAlignment="1"/>
    <xf numFmtId="0" fontId="0" fillId="111" borderId="1" xfId="0" applyFill="1" applyBorder="1" applyAlignment="1">
      <alignment horizontal="center"/>
    </xf>
    <xf numFmtId="235" fontId="0" fillId="111" borderId="1" xfId="1" applyNumberFormat="1" applyFont="1" applyFill="1" applyBorder="1" applyAlignment="1">
      <alignment horizontal="center"/>
    </xf>
    <xf numFmtId="0" fontId="5" fillId="2" borderId="0" xfId="0" applyFont="1" applyFill="1"/>
    <xf numFmtId="9" fontId="0" fillId="3" borderId="1" xfId="2" applyFont="1" applyFill="1" applyBorder="1" applyAlignment="1">
      <alignment horizontal="center"/>
    </xf>
    <xf numFmtId="0" fontId="171" fillId="110" borderId="0" xfId="0" applyFont="1" applyFill="1"/>
    <xf numFmtId="2" fontId="0" fillId="111" borderId="1" xfId="0" applyNumberFormat="1" applyFill="1" applyBorder="1" applyAlignment="1">
      <alignment horizontal="center" vertical="center"/>
    </xf>
    <xf numFmtId="0" fontId="175" fillId="101" borderId="3" xfId="9" applyFont="1" applyFill="1" applyBorder="1" applyAlignment="1">
      <alignment horizontal="center" wrapText="1"/>
    </xf>
    <xf numFmtId="0" fontId="5" fillId="101" borderId="3" xfId="0" applyFont="1" applyFill="1" applyBorder="1" applyAlignment="1">
      <alignment horizontal="center" wrapText="1"/>
    </xf>
    <xf numFmtId="0" fontId="5" fillId="109" borderId="0" xfId="0" applyFont="1" applyFill="1" applyBorder="1" applyAlignment="1">
      <alignment horizontal="center" wrapText="1"/>
    </xf>
    <xf numFmtId="0" fontId="16" fillId="0" borderId="1" xfId="4" applyBorder="1" applyAlignment="1">
      <alignment horizontal="left" vertical="center" wrapText="1"/>
    </xf>
    <xf numFmtId="167" fontId="0" fillId="5" borderId="0" xfId="1" applyFont="1" applyFill="1"/>
    <xf numFmtId="167" fontId="0" fillId="5" borderId="0" xfId="0" applyNumberFormat="1" applyFill="1"/>
    <xf numFmtId="235" fontId="0" fillId="4" borderId="1" xfId="1" applyNumberFormat="1" applyFont="1" applyFill="1" applyBorder="1"/>
    <xf numFmtId="10" fontId="0" fillId="5" borderId="0" xfId="2" applyNumberFormat="1" applyFont="1" applyFill="1"/>
    <xf numFmtId="10" fontId="0" fillId="5" borderId="0" xfId="0" applyNumberFormat="1" applyFill="1"/>
    <xf numFmtId="10" fontId="5" fillId="3" borderId="1" xfId="2" applyNumberFormat="1" applyFont="1" applyFill="1" applyBorder="1" applyAlignment="1">
      <alignment horizontal="center" vertical="center"/>
    </xf>
    <xf numFmtId="234" fontId="5" fillId="3" borderId="1" xfId="1" applyNumberFormat="1" applyFont="1" applyFill="1" applyBorder="1" applyAlignment="1">
      <alignment horizontal="center" vertical="center"/>
    </xf>
    <xf numFmtId="167" fontId="0" fillId="5" borderId="0" xfId="1" applyFont="1" applyFill="1" applyBorder="1"/>
    <xf numFmtId="0" fontId="9" fillId="5" borderId="0" xfId="0" applyFont="1" applyFill="1"/>
    <xf numFmtId="0" fontId="6" fillId="100" borderId="59" xfId="0" applyFont="1" applyFill="1" applyBorder="1" applyAlignment="1">
      <alignment horizontal="right" vertical="center" wrapText="1"/>
    </xf>
    <xf numFmtId="0" fontId="0" fillId="5" borderId="59" xfId="0" applyFill="1" applyBorder="1"/>
    <xf numFmtId="0" fontId="0" fillId="5" borderId="8" xfId="0" applyFill="1" applyBorder="1"/>
    <xf numFmtId="0" fontId="0" fillId="0" borderId="1" xfId="0" applyFill="1" applyBorder="1" applyAlignment="1">
      <alignment horizontal="left" vertical="center"/>
    </xf>
    <xf numFmtId="0" fontId="5" fillId="0" borderId="1" xfId="0" applyFont="1" applyFill="1" applyBorder="1" applyAlignment="1">
      <alignment horizontal="center" vertical="center"/>
    </xf>
    <xf numFmtId="14" fontId="15" fillId="5" borderId="1" xfId="0" applyNumberFormat="1" applyFont="1" applyFill="1" applyBorder="1" applyAlignment="1">
      <alignment horizontal="left" vertical="center"/>
    </xf>
    <xf numFmtId="0" fontId="5" fillId="3" borderId="2" xfId="0" applyFont="1" applyFill="1" applyBorder="1" applyAlignment="1">
      <alignment horizontal="center" vertical="center"/>
    </xf>
    <xf numFmtId="2" fontId="186" fillId="112" borderId="1" xfId="1" applyNumberFormat="1" applyFont="1" applyFill="1" applyBorder="1" applyAlignment="1">
      <alignment horizontal="center" vertical="center"/>
    </xf>
    <xf numFmtId="178" fontId="182" fillId="3" borderId="3" xfId="2" applyNumberFormat="1" applyFont="1" applyFill="1" applyBorder="1" applyAlignment="1">
      <alignment horizontal="center"/>
    </xf>
    <xf numFmtId="178" fontId="182" fillId="112" borderId="3" xfId="2" applyNumberFormat="1" applyFont="1" applyFill="1" applyBorder="1" applyAlignment="1">
      <alignment horizontal="center"/>
    </xf>
    <xf numFmtId="234" fontId="186" fillId="112" borderId="1" xfId="1" applyNumberFormat="1" applyFont="1" applyFill="1" applyBorder="1" applyAlignment="1">
      <alignment horizontal="center" vertical="center"/>
    </xf>
    <xf numFmtId="0" fontId="0" fillId="5" borderId="1" xfId="0" applyFill="1" applyBorder="1" applyAlignment="1">
      <alignment horizontal="left" vertical="center" wrapText="1"/>
    </xf>
    <xf numFmtId="0" fontId="3" fillId="5" borderId="1" xfId="0" applyFont="1" applyFill="1" applyBorder="1" applyAlignment="1">
      <alignment vertical="center"/>
    </xf>
    <xf numFmtId="176" fontId="218" fillId="3" borderId="67" xfId="8399" applyNumberFormat="1" applyFont="1" applyFill="1" applyBorder="1" applyAlignment="1">
      <alignment horizontal="center" vertical="center"/>
    </xf>
    <xf numFmtId="0" fontId="5" fillId="0" borderId="1" xfId="0" applyFont="1" applyFill="1" applyBorder="1" applyAlignment="1">
      <alignment wrapText="1"/>
    </xf>
    <xf numFmtId="0" fontId="8" fillId="0" borderId="0" xfId="0" applyFont="1" applyAlignment="1">
      <alignment horizontal="left" vertical="top" wrapText="1"/>
    </xf>
    <xf numFmtId="49" fontId="1" fillId="5" borderId="1" xfId="0" quotePrefix="1" applyNumberFormat="1" applyFont="1" applyFill="1" applyBorder="1" applyAlignment="1">
      <alignment wrapText="1"/>
    </xf>
    <xf numFmtId="0" fontId="6" fillId="100" borderId="0" xfId="0" applyFont="1" applyFill="1" applyAlignment="1">
      <alignment horizontal="right" vertical="center" wrapText="1"/>
    </xf>
    <xf numFmtId="176" fontId="0" fillId="5" borderId="0" xfId="0" applyNumberFormat="1" applyFill="1"/>
    <xf numFmtId="0" fontId="10" fillId="0" borderId="0" xfId="0" applyFont="1" applyAlignment="1">
      <alignment vertical="center"/>
    </xf>
    <xf numFmtId="0" fontId="10" fillId="5" borderId="1" xfId="0" applyFont="1" applyFill="1" applyBorder="1" applyAlignment="1">
      <alignment wrapText="1"/>
    </xf>
    <xf numFmtId="14" fontId="10" fillId="5" borderId="1" xfId="0" applyNumberFormat="1" applyFont="1" applyFill="1" applyBorder="1" applyAlignment="1">
      <alignment horizontal="left" wrapText="1"/>
    </xf>
    <xf numFmtId="0" fontId="10" fillId="5" borderId="1" xfId="0" quotePrefix="1" applyFont="1" applyFill="1" applyBorder="1" applyAlignment="1">
      <alignment wrapText="1"/>
    </xf>
    <xf numFmtId="2" fontId="5" fillId="125" borderId="1" xfId="1" applyNumberFormat="1" applyFont="1" applyFill="1" applyBorder="1" applyAlignment="1">
      <alignment horizontal="center" vertical="center"/>
    </xf>
    <xf numFmtId="0" fontId="6" fillId="126" borderId="0" xfId="0" applyFont="1" applyFill="1" applyAlignment="1">
      <alignment horizontal="right" vertical="center" wrapText="1"/>
    </xf>
    <xf numFmtId="235" fontId="186" fillId="127" borderId="1" xfId="1" applyNumberFormat="1" applyFont="1" applyFill="1" applyBorder="1" applyAlignment="1">
      <alignment horizontal="center" vertical="center"/>
    </xf>
    <xf numFmtId="0" fontId="5" fillId="125" borderId="1" xfId="0" applyFont="1" applyFill="1" applyBorder="1" applyAlignment="1">
      <alignment horizontal="left" vertical="center" wrapText="1"/>
    </xf>
    <xf numFmtId="0" fontId="5" fillId="125" borderId="12" xfId="0" applyFont="1" applyFill="1" applyBorder="1" applyAlignment="1">
      <alignment vertical="center" wrapText="1"/>
    </xf>
    <xf numFmtId="3" fontId="5" fillId="125" borderId="1" xfId="1" applyNumberFormat="1" applyFont="1" applyFill="1" applyBorder="1" applyAlignment="1">
      <alignment horizontal="center" vertical="center"/>
    </xf>
    <xf numFmtId="0" fontId="6" fillId="126" borderId="0" xfId="0" applyFont="1" applyFill="1" applyBorder="1" applyAlignment="1">
      <alignment horizontal="right" vertical="center" wrapText="1"/>
    </xf>
    <xf numFmtId="4" fontId="5" fillId="125" borderId="1" xfId="1" applyNumberFormat="1" applyFont="1" applyFill="1" applyBorder="1" applyAlignment="1">
      <alignment horizontal="center" vertical="center"/>
    </xf>
    <xf numFmtId="2" fontId="5" fillId="125" borderId="1" xfId="1" applyNumberFormat="1" applyFont="1" applyFill="1" applyBorder="1" applyAlignment="1">
      <alignment horizontal="center"/>
    </xf>
    <xf numFmtId="0" fontId="0" fillId="5" borderId="0" xfId="0" applyFill="1" applyAlignment="1">
      <alignment horizontal="left" wrapText="1"/>
    </xf>
    <xf numFmtId="0" fontId="176" fillId="106" borderId="12" xfId="0" applyFont="1" applyFill="1" applyBorder="1" applyAlignment="1">
      <alignment horizontal="left" wrapText="1"/>
    </xf>
    <xf numFmtId="0" fontId="176" fillId="106" borderId="5" xfId="0" applyFont="1" applyFill="1" applyBorder="1" applyAlignment="1">
      <alignment horizontal="left" wrapText="1"/>
    </xf>
    <xf numFmtId="0" fontId="176" fillId="106" borderId="6" xfId="0" applyFont="1" applyFill="1" applyBorder="1" applyAlignment="1">
      <alignment horizontal="left" wrapText="1"/>
    </xf>
    <xf numFmtId="0" fontId="184" fillId="101" borderId="13" xfId="0" applyFont="1" applyFill="1" applyBorder="1" applyAlignment="1">
      <alignment horizontal="left"/>
    </xf>
    <xf numFmtId="0" fontId="184" fillId="101" borderId="10" xfId="0" applyFont="1" applyFill="1" applyBorder="1" applyAlignment="1">
      <alignment horizontal="left"/>
    </xf>
    <xf numFmtId="0" fontId="184" fillId="101" borderId="14" xfId="0" applyFont="1" applyFill="1" applyBorder="1" applyAlignment="1">
      <alignment horizontal="left"/>
    </xf>
    <xf numFmtId="0" fontId="185" fillId="101" borderId="9" xfId="6" applyFont="1" applyFill="1" applyBorder="1" applyAlignment="1">
      <alignment horizontal="left" vertical="top" wrapText="1"/>
    </xf>
    <xf numFmtId="0" fontId="185" fillId="101" borderId="7" xfId="6" applyFont="1" applyFill="1" applyBorder="1" applyAlignment="1">
      <alignment horizontal="left" vertical="top" wrapText="1"/>
    </xf>
    <xf numFmtId="0" fontId="185" fillId="101" borderId="11" xfId="6" applyFont="1" applyFill="1" applyBorder="1" applyAlignment="1">
      <alignment horizontal="left" vertical="top" wrapText="1"/>
    </xf>
    <xf numFmtId="0" fontId="185" fillId="101" borderId="9" xfId="0" applyFont="1" applyFill="1" applyBorder="1" applyAlignment="1">
      <alignment horizontal="left" vertical="top" wrapText="1"/>
    </xf>
    <xf numFmtId="0" fontId="185" fillId="101" borderId="7" xfId="0" applyFont="1" applyFill="1" applyBorder="1" applyAlignment="1">
      <alignment horizontal="left" vertical="top" wrapText="1"/>
    </xf>
    <xf numFmtId="0" fontId="185" fillId="101" borderId="11" xfId="0" applyFont="1" applyFill="1" applyBorder="1" applyAlignment="1">
      <alignment horizontal="left" vertical="top" wrapText="1"/>
    </xf>
    <xf numFmtId="0" fontId="0" fillId="101" borderId="1" xfId="0" applyFont="1" applyFill="1" applyBorder="1" applyAlignment="1">
      <alignment horizontal="left" vertical="center"/>
    </xf>
    <xf numFmtId="0" fontId="177" fillId="101" borderId="13" xfId="7903" applyFont="1" applyFill="1" applyBorder="1" applyAlignment="1">
      <alignment horizontal="left"/>
    </xf>
    <xf numFmtId="0" fontId="178" fillId="101" borderId="10" xfId="7903" applyFont="1" applyFill="1" applyBorder="1" applyAlignment="1">
      <alignment horizontal="left"/>
    </xf>
    <xf numFmtId="0" fontId="178" fillId="101" borderId="14" xfId="7903" applyFont="1" applyFill="1" applyBorder="1" applyAlignment="1">
      <alignment horizontal="left"/>
    </xf>
    <xf numFmtId="0" fontId="0" fillId="2" borderId="0" xfId="0" applyFill="1" applyAlignment="1">
      <alignment horizontal="left" wrapText="1"/>
    </xf>
    <xf numFmtId="0" fontId="180" fillId="101" borderId="1" xfId="6"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1" xfId="0" applyFill="1" applyBorder="1" applyAlignment="1">
      <alignment horizontal="left" vertical="center"/>
    </xf>
    <xf numFmtId="0" fontId="5" fillId="0" borderId="1" xfId="0" applyFont="1" applyFill="1" applyBorder="1" applyAlignment="1">
      <alignment horizontal="center" vertical="center"/>
    </xf>
    <xf numFmtId="0" fontId="0" fillId="101" borderId="1" xfId="0" applyFont="1" applyFill="1" applyBorder="1" applyAlignment="1">
      <alignment horizontal="left" vertical="center" wrapText="1"/>
    </xf>
    <xf numFmtId="0" fontId="0" fillId="101" borderId="1" xfId="0" applyFont="1" applyFill="1" applyBorder="1" applyAlignment="1">
      <alignment horizontal="center"/>
    </xf>
    <xf numFmtId="0" fontId="0" fillId="101" borderId="2" xfId="0" applyFont="1" applyFill="1" applyBorder="1" applyAlignment="1">
      <alignment horizontal="center"/>
    </xf>
    <xf numFmtId="0" fontId="0" fillId="101" borderId="3" xfId="0" applyFont="1" applyFill="1" applyBorder="1" applyAlignment="1">
      <alignment horizontal="center"/>
    </xf>
    <xf numFmtId="0" fontId="0" fillId="0" borderId="1" xfId="0" applyFill="1" applyBorder="1" applyAlignment="1">
      <alignment horizontal="left" vertical="center" wrapText="1"/>
    </xf>
    <xf numFmtId="0" fontId="0" fillId="101" borderId="2" xfId="0" applyFont="1" applyFill="1" applyBorder="1" applyAlignment="1">
      <alignment horizontal="left" vertical="center"/>
    </xf>
    <xf numFmtId="0" fontId="0" fillId="101" borderId="4" xfId="0" applyFont="1" applyFill="1" applyBorder="1" applyAlignment="1">
      <alignment horizontal="left" vertical="center"/>
    </xf>
    <xf numFmtId="0" fontId="0" fillId="101" borderId="3" xfId="0" applyFont="1" applyFill="1" applyBorder="1" applyAlignment="1">
      <alignment horizontal="lef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178" fontId="8" fillId="0" borderId="1" xfId="6" applyNumberFormat="1" applyFont="1" applyFill="1" applyBorder="1" applyAlignment="1">
      <alignment horizontal="center"/>
    </xf>
    <xf numFmtId="0" fontId="180" fillId="101" borderId="1" xfId="6" applyFont="1" applyFill="1" applyBorder="1" applyAlignment="1">
      <alignment horizontal="left" vertical="center"/>
    </xf>
    <xf numFmtId="178" fontId="8" fillId="0" borderId="1" xfId="6" applyNumberFormat="1" applyFont="1" applyBorder="1" applyAlignment="1">
      <alignment horizontal="center"/>
    </xf>
    <xf numFmtId="0" fontId="0" fillId="101" borderId="6" xfId="0" applyFont="1" applyFill="1" applyBorder="1" applyAlignment="1">
      <alignment horizontal="center"/>
    </xf>
    <xf numFmtId="0" fontId="184" fillId="101" borderId="13" xfId="7903" applyFont="1" applyFill="1" applyBorder="1" applyAlignment="1">
      <alignment horizontal="left"/>
    </xf>
    <xf numFmtId="0" fontId="187" fillId="101" borderId="10" xfId="7903" applyFont="1" applyFill="1" applyBorder="1" applyAlignment="1">
      <alignment horizontal="left"/>
    </xf>
    <xf numFmtId="0" fontId="187" fillId="101" borderId="14" xfId="7903" applyFont="1" applyFill="1" applyBorder="1" applyAlignment="1">
      <alignment horizontal="left"/>
    </xf>
    <xf numFmtId="0" fontId="0" fillId="0" borderId="12" xfId="0" applyFill="1" applyBorder="1" applyAlignment="1">
      <alignment horizontal="left" vertical="center"/>
    </xf>
    <xf numFmtId="0" fontId="0" fillId="0" borderId="6" xfId="0" applyFill="1" applyBorder="1" applyAlignment="1">
      <alignment horizontal="left" vertical="center"/>
    </xf>
    <xf numFmtId="0" fontId="0" fillId="0" borderId="5" xfId="0" applyFill="1" applyBorder="1" applyAlignment="1">
      <alignment horizontal="left" vertical="center"/>
    </xf>
    <xf numFmtId="0" fontId="180" fillId="0" borderId="1" xfId="0" applyFont="1" applyFill="1" applyBorder="1" applyAlignment="1">
      <alignment horizontal="left" vertical="center" wrapText="1"/>
    </xf>
    <xf numFmtId="0" fontId="180" fillId="0" borderId="2" xfId="0" applyFont="1" applyFill="1" applyBorder="1" applyAlignment="1">
      <alignment horizontal="left" vertical="center" wrapText="1"/>
    </xf>
    <xf numFmtId="0" fontId="180" fillId="0" borderId="4" xfId="0" applyFont="1" applyFill="1" applyBorder="1" applyAlignment="1">
      <alignment horizontal="left" vertical="center" wrapText="1"/>
    </xf>
    <xf numFmtId="0" fontId="180" fillId="0" borderId="3" xfId="0" applyFont="1" applyFill="1" applyBorder="1" applyAlignment="1">
      <alignment horizontal="left" vertical="center" wrapText="1"/>
    </xf>
    <xf numFmtId="0" fontId="180" fillId="105" borderId="1" xfId="0" applyFont="1" applyFill="1" applyBorder="1" applyAlignment="1">
      <alignment horizontal="left" vertical="center"/>
    </xf>
    <xf numFmtId="0" fontId="180" fillId="0" borderId="2" xfId="0" applyFont="1" applyFill="1" applyBorder="1" applyAlignment="1">
      <alignment horizontal="center" vertical="center" wrapText="1"/>
    </xf>
    <xf numFmtId="0" fontId="180" fillId="0" borderId="4" xfId="0" applyFont="1" applyFill="1" applyBorder="1" applyAlignment="1">
      <alignment horizontal="center" vertical="center" wrapText="1"/>
    </xf>
    <xf numFmtId="0" fontId="180" fillId="0" borderId="3" xfId="0" applyFont="1" applyFill="1" applyBorder="1" applyAlignment="1">
      <alignment horizontal="center" vertical="center" wrapText="1"/>
    </xf>
    <xf numFmtId="0" fontId="0" fillId="101" borderId="13" xfId="0" applyFont="1" applyFill="1" applyBorder="1" applyAlignment="1">
      <alignment horizontal="left" vertical="center"/>
    </xf>
    <xf numFmtId="0" fontId="0" fillId="101" borderId="10" xfId="0" applyFont="1" applyFill="1" applyBorder="1" applyAlignment="1">
      <alignment horizontal="left" vertical="center"/>
    </xf>
    <xf numFmtId="0" fontId="0" fillId="101" borderId="8" xfId="0" applyFont="1" applyFill="1" applyBorder="1" applyAlignment="1">
      <alignment horizontal="left" vertical="center"/>
    </xf>
    <xf numFmtId="0" fontId="0" fillId="101" borderId="0" xfId="0" applyFont="1" applyFill="1" applyBorder="1" applyAlignment="1">
      <alignment horizontal="left" vertical="center"/>
    </xf>
    <xf numFmtId="0" fontId="0" fillId="101" borderId="9" xfId="0" applyFont="1" applyFill="1" applyBorder="1" applyAlignment="1">
      <alignment horizontal="left" vertical="center"/>
    </xf>
    <xf numFmtId="0" fontId="0" fillId="101" borderId="7" xfId="0" applyFont="1" applyFill="1" applyBorder="1" applyAlignment="1">
      <alignment horizontal="left" vertical="center"/>
    </xf>
    <xf numFmtId="0" fontId="5" fillId="3" borderId="1" xfId="0" applyFont="1" applyFill="1" applyBorder="1" applyAlignment="1">
      <alignment horizontal="center" vertical="center"/>
    </xf>
    <xf numFmtId="176" fontId="5" fillId="3" borderId="1" xfId="0" applyNumberFormat="1" applyFont="1" applyFill="1" applyBorder="1" applyAlignment="1">
      <alignment horizontal="center" vertical="center"/>
    </xf>
    <xf numFmtId="0" fontId="5" fillId="101" borderId="12" xfId="0" applyFont="1" applyFill="1" applyBorder="1" applyAlignment="1">
      <alignment horizontal="center"/>
    </xf>
    <xf numFmtId="0" fontId="5" fillId="101" borderId="6" xfId="0" applyFont="1" applyFill="1" applyBorder="1" applyAlignment="1">
      <alignment horizontal="center"/>
    </xf>
    <xf numFmtId="2" fontId="5" fillId="0" borderId="1" xfId="0" applyNumberFormat="1" applyFont="1" applyFill="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76" fillId="103" borderId="12" xfId="0" applyFont="1" applyFill="1" applyBorder="1" applyAlignment="1">
      <alignment horizontal="left" vertical="center"/>
    </xf>
    <xf numFmtId="0" fontId="176" fillId="103" borderId="5" xfId="0" applyFont="1" applyFill="1" applyBorder="1" applyAlignment="1">
      <alignment horizontal="left" vertical="center"/>
    </xf>
    <xf numFmtId="0" fontId="5" fillId="101" borderId="1" xfId="0" applyFont="1" applyFill="1" applyBorder="1" applyAlignment="1">
      <alignment horizontal="left" vertical="center"/>
    </xf>
    <xf numFmtId="0" fontId="5" fillId="101" borderId="1"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left"/>
    </xf>
    <xf numFmtId="0" fontId="5" fillId="0" borderId="5" xfId="0" applyFont="1" applyFill="1" applyBorder="1" applyAlignment="1">
      <alignment horizontal="left"/>
    </xf>
    <xf numFmtId="0" fontId="5" fillId="0" borderId="6" xfId="0" applyFont="1" applyFill="1" applyBorder="1" applyAlignment="1">
      <alignment horizontal="left"/>
    </xf>
    <xf numFmtId="2" fontId="5" fillId="0" borderId="2" xfId="1" applyNumberFormat="1" applyFont="1" applyFill="1" applyBorder="1" applyAlignment="1">
      <alignment horizontal="center" vertical="center"/>
    </xf>
    <xf numFmtId="2" fontId="5" fillId="0" borderId="3" xfId="1" applyNumberFormat="1" applyFont="1" applyFill="1" applyBorder="1" applyAlignment="1">
      <alignment horizontal="center" vertical="center"/>
    </xf>
    <xf numFmtId="0" fontId="5" fillId="125" borderId="2" xfId="0" applyFont="1" applyFill="1" applyBorder="1" applyAlignment="1">
      <alignment horizontal="center" vertical="center" wrapText="1"/>
    </xf>
    <xf numFmtId="0" fontId="5" fillId="125" borderId="4" xfId="0" applyFont="1" applyFill="1" applyBorder="1" applyAlignment="1">
      <alignment horizontal="center" vertical="center" wrapText="1"/>
    </xf>
    <xf numFmtId="0" fontId="5" fillId="125" borderId="3" xfId="0" applyFont="1" applyFill="1" applyBorder="1" applyAlignment="1">
      <alignment horizontal="center" vertical="center" wrapText="1"/>
    </xf>
    <xf numFmtId="0" fontId="0" fillId="0" borderId="13" xfId="0" applyBorder="1" applyAlignment="1">
      <alignment horizontal="center" wrapText="1"/>
    </xf>
    <xf numFmtId="0" fontId="0" fillId="0" borderId="8" xfId="0" applyBorder="1" applyAlignment="1">
      <alignment horizontal="center" wrapText="1"/>
    </xf>
    <xf numFmtId="0" fontId="5" fillId="0" borderId="1" xfId="0" applyFont="1" applyFill="1" applyBorder="1" applyAlignment="1">
      <alignment horizontal="left" vertical="center" wrapText="1"/>
    </xf>
    <xf numFmtId="0" fontId="9" fillId="0" borderId="0" xfId="0" applyFont="1" applyAlignment="1">
      <alignment horizontal="left" wrapText="1"/>
    </xf>
    <xf numFmtId="0" fontId="5"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left" vertical="center" wrapText="1"/>
    </xf>
    <xf numFmtId="0" fontId="5" fillId="0" borderId="6" xfId="0" applyFont="1" applyBorder="1" applyAlignment="1">
      <alignment horizontal="left" vertical="center" wrapText="1"/>
    </xf>
    <xf numFmtId="0" fontId="0" fillId="0" borderId="1" xfId="0" applyBorder="1" applyAlignment="1">
      <alignment horizontal="center" wrapText="1"/>
    </xf>
    <xf numFmtId="0" fontId="5" fillId="0" borderId="1" xfId="0" applyFont="1" applyFill="1" applyBorder="1" applyAlignment="1">
      <alignment horizontal="center" vertical="center" wrapText="1"/>
    </xf>
    <xf numFmtId="0" fontId="0" fillId="0" borderId="1" xfId="0" applyFont="1" applyBorder="1" applyAlignment="1">
      <alignment vertical="center" wrapText="1"/>
    </xf>
    <xf numFmtId="0" fontId="16" fillId="125" borderId="2" xfId="4" applyFill="1" applyBorder="1" applyAlignment="1">
      <alignment horizontal="left" vertical="center" wrapText="1"/>
    </xf>
    <xf numFmtId="0" fontId="16" fillId="125" borderId="4" xfId="4" applyFill="1" applyBorder="1" applyAlignment="1">
      <alignment horizontal="left" vertical="center" wrapText="1"/>
    </xf>
    <xf numFmtId="0" fontId="16" fillId="125" borderId="3" xfId="4" applyFill="1" applyBorder="1" applyAlignment="1">
      <alignment horizontal="left" vertical="center" wrapText="1"/>
    </xf>
    <xf numFmtId="0" fontId="182" fillId="125" borderId="2" xfId="0" applyFont="1" applyFill="1" applyBorder="1" applyAlignment="1">
      <alignment horizontal="center" vertical="center"/>
    </xf>
    <xf numFmtId="0" fontId="182" fillId="125" borderId="4" xfId="0" applyFont="1" applyFill="1" applyBorder="1" applyAlignment="1">
      <alignment horizontal="center" vertical="center"/>
    </xf>
    <xf numFmtId="0" fontId="182" fillId="125" borderId="3" xfId="0" applyFont="1" applyFill="1" applyBorder="1" applyAlignment="1">
      <alignment horizontal="center" vertical="center"/>
    </xf>
    <xf numFmtId="0" fontId="5" fillId="125" borderId="10" xfId="0" applyFont="1" applyFill="1" applyBorder="1" applyAlignment="1">
      <alignment horizontal="center" vertical="center" wrapText="1"/>
    </xf>
    <xf numFmtId="0" fontId="5" fillId="125" borderId="14" xfId="0" applyFont="1" applyFill="1" applyBorder="1" applyAlignment="1">
      <alignment horizontal="center" vertical="center" wrapText="1"/>
    </xf>
    <xf numFmtId="0" fontId="5" fillId="125" borderId="0" xfId="0" applyFont="1" applyFill="1" applyBorder="1" applyAlignment="1">
      <alignment horizontal="center" vertical="center" wrapText="1"/>
    </xf>
    <xf numFmtId="0" fontId="5" fillId="125" borderId="59" xfId="0" applyFont="1" applyFill="1" applyBorder="1" applyAlignment="1">
      <alignment horizontal="center" vertical="center" wrapText="1"/>
    </xf>
    <xf numFmtId="0" fontId="5" fillId="125" borderId="7" xfId="0" applyFont="1" applyFill="1" applyBorder="1" applyAlignment="1">
      <alignment horizontal="center" vertical="center" wrapText="1"/>
    </xf>
    <xf numFmtId="0" fontId="5" fillId="125" borderId="11" xfId="0" applyFont="1" applyFill="1" applyBorder="1" applyAlignment="1">
      <alignment horizontal="center" vertical="center" wrapText="1"/>
    </xf>
    <xf numFmtId="0" fontId="0" fillId="101" borderId="14" xfId="0" applyFont="1" applyFill="1" applyBorder="1" applyAlignment="1">
      <alignment horizontal="left" vertical="center"/>
    </xf>
    <xf numFmtId="0" fontId="0" fillId="101" borderId="59" xfId="0" applyFont="1" applyFill="1" applyBorder="1" applyAlignment="1">
      <alignment horizontal="left" vertical="center"/>
    </xf>
    <xf numFmtId="0" fontId="0" fillId="101" borderId="11" xfId="0" applyFont="1" applyFill="1" applyBorder="1" applyAlignment="1">
      <alignment horizontal="left" vertical="center"/>
    </xf>
    <xf numFmtId="0" fontId="16" fillId="0" borderId="2" xfId="4" applyBorder="1" applyAlignment="1">
      <alignment horizontal="left" vertical="center" wrapText="1"/>
    </xf>
    <xf numFmtId="0" fontId="16" fillId="0" borderId="4" xfId="4" applyBorder="1" applyAlignment="1">
      <alignment horizontal="left" vertical="center" wrapText="1"/>
    </xf>
    <xf numFmtId="0" fontId="16" fillId="0" borderId="3" xfId="4" applyBorder="1" applyAlignment="1">
      <alignment horizontal="left" vertical="center" wrapText="1"/>
    </xf>
    <xf numFmtId="0" fontId="0" fillId="2" borderId="0" xfId="0" applyFill="1" applyAlignment="1">
      <alignment horizontal="left" vertical="top" wrapText="1"/>
    </xf>
    <xf numFmtId="0" fontId="5" fillId="0" borderId="2"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5" fillId="4" borderId="12" xfId="0" applyFont="1" applyFill="1" applyBorder="1" applyAlignment="1">
      <alignment horizontal="center"/>
    </xf>
    <xf numFmtId="0" fontId="5" fillId="4" borderId="6" xfId="0" applyFont="1" applyFill="1" applyBorder="1" applyAlignment="1">
      <alignment horizontal="center"/>
    </xf>
    <xf numFmtId="178" fontId="5" fillId="5" borderId="13" xfId="1" applyNumberFormat="1" applyFont="1" applyFill="1" applyBorder="1" applyAlignment="1">
      <alignment horizontal="center" vertical="center"/>
    </xf>
    <xf numFmtId="178" fontId="5" fillId="5" borderId="10" xfId="1" applyNumberFormat="1" applyFont="1" applyFill="1" applyBorder="1" applyAlignment="1">
      <alignment horizontal="center" vertical="center"/>
    </xf>
    <xf numFmtId="178" fontId="5" fillId="5" borderId="14" xfId="1" applyNumberFormat="1" applyFont="1" applyFill="1" applyBorder="1" applyAlignment="1">
      <alignment horizontal="center" vertical="center"/>
    </xf>
    <xf numFmtId="178" fontId="5" fillId="5" borderId="9" xfId="1" applyNumberFormat="1" applyFont="1" applyFill="1" applyBorder="1" applyAlignment="1">
      <alignment horizontal="center" vertical="center"/>
    </xf>
    <xf numFmtId="178" fontId="5" fillId="5" borderId="7" xfId="1" applyNumberFormat="1" applyFont="1" applyFill="1" applyBorder="1" applyAlignment="1">
      <alignment horizontal="center" vertical="center"/>
    </xf>
    <xf numFmtId="178" fontId="5" fillId="5" borderId="11" xfId="1" applyNumberFormat="1" applyFont="1" applyFill="1" applyBorder="1" applyAlignment="1">
      <alignment horizontal="center" vertical="center"/>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3" xfId="0" applyFont="1" applyBorder="1" applyAlignment="1">
      <alignment horizontal="center"/>
    </xf>
    <xf numFmtId="0" fontId="5" fillId="0" borderId="8" xfId="0" applyFont="1" applyBorder="1" applyAlignment="1">
      <alignment horizontal="center"/>
    </xf>
    <xf numFmtId="168" fontId="5" fillId="0" borderId="12" xfId="1" applyNumberFormat="1" applyFont="1" applyFill="1" applyBorder="1" applyAlignment="1">
      <alignment horizontal="center" vertical="center"/>
    </xf>
    <xf numFmtId="168" fontId="5" fillId="0" borderId="6" xfId="1" applyNumberFormat="1" applyFont="1" applyFill="1" applyBorder="1" applyAlignment="1">
      <alignment horizontal="center" vertical="center"/>
    </xf>
    <xf numFmtId="168" fontId="5" fillId="0" borderId="12" xfId="1" applyNumberFormat="1" applyFont="1" applyFill="1" applyBorder="1" applyAlignment="1">
      <alignment horizontal="center" vertical="center" wrapText="1"/>
    </xf>
    <xf numFmtId="168" fontId="5" fillId="0" borderId="6" xfId="1" applyNumberFormat="1" applyFont="1" applyFill="1" applyBorder="1" applyAlignment="1">
      <alignment horizontal="center" vertic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13" fillId="0" borderId="0" xfId="0" applyFont="1" applyAlignment="1">
      <alignment horizontal="left" wrapText="1"/>
    </xf>
    <xf numFmtId="168" fontId="5" fillId="0" borderId="5" xfId="1" applyNumberFormat="1" applyFont="1" applyFill="1" applyBorder="1" applyAlignment="1">
      <alignment horizontal="center" vertical="center" wrapText="1"/>
    </xf>
    <xf numFmtId="168" fontId="5" fillId="0" borderId="13" xfId="1" applyNumberFormat="1" applyFont="1" applyFill="1" applyBorder="1" applyAlignment="1">
      <alignment horizontal="center" vertical="center" wrapText="1"/>
    </xf>
    <xf numFmtId="168" fontId="5" fillId="0" borderId="10" xfId="1" applyNumberFormat="1" applyFont="1" applyFill="1" applyBorder="1" applyAlignment="1">
      <alignment horizontal="center" vertical="center" wrapText="1"/>
    </xf>
    <xf numFmtId="168" fontId="5" fillId="0" borderId="14" xfId="1" applyNumberFormat="1" applyFont="1" applyFill="1" applyBorder="1" applyAlignment="1">
      <alignment horizontal="center" vertical="center" wrapText="1"/>
    </xf>
    <xf numFmtId="168" fontId="5" fillId="0" borderId="9" xfId="1" applyNumberFormat="1" applyFont="1" applyFill="1" applyBorder="1" applyAlignment="1">
      <alignment horizontal="center" vertical="center" wrapText="1"/>
    </xf>
    <xf numFmtId="168" fontId="5" fillId="0" borderId="7" xfId="1" applyNumberFormat="1" applyFont="1" applyFill="1" applyBorder="1" applyAlignment="1">
      <alignment horizontal="center" vertical="center" wrapText="1"/>
    </xf>
    <xf numFmtId="168" fontId="5" fillId="0" borderId="11" xfId="1" applyNumberFormat="1" applyFont="1" applyFill="1" applyBorder="1" applyAlignment="1">
      <alignment horizontal="center" vertical="center" wrapText="1"/>
    </xf>
    <xf numFmtId="0" fontId="5" fillId="0" borderId="2" xfId="0" applyFont="1" applyBorder="1" applyAlignment="1">
      <alignment horizontal="center" wrapText="1"/>
    </xf>
    <xf numFmtId="0" fontId="5" fillId="0" borderId="4" xfId="0" applyFont="1" applyBorder="1" applyAlignment="1">
      <alignment horizontal="center" wrapText="1"/>
    </xf>
    <xf numFmtId="0" fontId="5" fillId="0" borderId="13" xfId="0" applyFont="1" applyFill="1" applyBorder="1" applyAlignment="1">
      <alignment horizontal="center"/>
    </xf>
    <xf numFmtId="0" fontId="5" fillId="0" borderId="9" xfId="0" applyFont="1" applyFill="1" applyBorder="1" applyAlignment="1">
      <alignment horizontal="center"/>
    </xf>
    <xf numFmtId="0" fontId="182" fillId="0" borderId="2" xfId="0" applyFont="1" applyFill="1" applyBorder="1" applyAlignment="1">
      <alignment horizontal="left" vertical="center" wrapText="1"/>
    </xf>
    <xf numFmtId="0" fontId="182" fillId="0" borderId="3" xfId="0" applyFont="1" applyFill="1" applyBorder="1" applyAlignment="1">
      <alignment horizontal="left" vertical="center" wrapText="1"/>
    </xf>
    <xf numFmtId="171" fontId="5" fillId="0" borderId="2" xfId="0" applyNumberFormat="1" applyFont="1" applyFill="1" applyBorder="1" applyAlignment="1">
      <alignment horizontal="center" vertical="center"/>
    </xf>
    <xf numFmtId="171" fontId="5" fillId="0" borderId="3" xfId="0" applyNumberFormat="1" applyFont="1" applyFill="1" applyBorder="1" applyAlignment="1">
      <alignment horizontal="center" vertical="center"/>
    </xf>
    <xf numFmtId="171" fontId="5" fillId="0" borderId="2" xfId="1" applyNumberFormat="1" applyFont="1" applyFill="1" applyBorder="1" applyAlignment="1">
      <alignment horizontal="center" vertical="center"/>
    </xf>
    <xf numFmtId="171" fontId="5" fillId="0" borderId="3" xfId="1" applyNumberFormat="1" applyFont="1" applyFill="1" applyBorder="1" applyAlignment="1">
      <alignment horizontal="center" vertical="center"/>
    </xf>
    <xf numFmtId="171" fontId="5" fillId="0" borderId="2" xfId="0" applyNumberFormat="1" applyFont="1" applyFill="1" applyBorder="1" applyAlignment="1">
      <alignment horizontal="center"/>
    </xf>
    <xf numFmtId="171" fontId="5" fillId="0" borderId="3" xfId="0" applyNumberFormat="1" applyFont="1" applyFill="1" applyBorder="1" applyAlignment="1">
      <alignment horizontal="center"/>
    </xf>
    <xf numFmtId="0" fontId="5" fillId="2" borderId="0" xfId="0" applyFont="1" applyFill="1" applyAlignment="1">
      <alignment horizontal="left" wrapText="1"/>
    </xf>
    <xf numFmtId="0" fontId="171" fillId="101" borderId="13" xfId="0" applyFont="1" applyFill="1" applyBorder="1" applyAlignment="1">
      <alignment horizontal="center"/>
    </xf>
    <xf numFmtId="0" fontId="171" fillId="101" borderId="9" xfId="0" applyFont="1" applyFill="1" applyBorder="1" applyAlignment="1">
      <alignment horizontal="center"/>
    </xf>
    <xf numFmtId="0" fontId="177" fillId="101" borderId="13" xfId="0" applyFont="1" applyFill="1" applyBorder="1" applyAlignment="1">
      <alignment horizontal="left"/>
    </xf>
    <xf numFmtId="0" fontId="177" fillId="101" borderId="10" xfId="0" applyFont="1" applyFill="1" applyBorder="1" applyAlignment="1">
      <alignment horizontal="left"/>
    </xf>
    <xf numFmtId="0" fontId="180" fillId="101" borderId="9" xfId="0" applyFont="1" applyFill="1" applyBorder="1" applyAlignment="1">
      <alignment horizontal="left"/>
    </xf>
    <xf numFmtId="0" fontId="180" fillId="101" borderId="7" xfId="0" applyFont="1" applyFill="1" applyBorder="1" applyAlignment="1">
      <alignment horizontal="left"/>
    </xf>
    <xf numFmtId="0" fontId="172" fillId="101" borderId="10" xfId="0" applyFont="1" applyFill="1" applyBorder="1" applyAlignment="1">
      <alignment horizontal="left"/>
    </xf>
    <xf numFmtId="0" fontId="172" fillId="101" borderId="14" xfId="0" applyFont="1" applyFill="1" applyBorder="1" applyAlignment="1">
      <alignment horizontal="left"/>
    </xf>
    <xf numFmtId="0" fontId="180" fillId="101" borderId="11" xfId="0" applyFont="1" applyFill="1" applyBorder="1" applyAlignment="1">
      <alignment horizontal="left"/>
    </xf>
    <xf numFmtId="0" fontId="182" fillId="0" borderId="4" xfId="0" applyFont="1" applyFill="1" applyBorder="1" applyAlignment="1">
      <alignment horizontal="center" vertical="center" wrapText="1"/>
    </xf>
    <xf numFmtId="0" fontId="182" fillId="0" borderId="3"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xf>
    <xf numFmtId="0" fontId="176" fillId="103" borderId="0" xfId="0" applyFont="1" applyFill="1" applyBorder="1" applyAlignment="1">
      <alignment horizontal="left" vertical="center"/>
    </xf>
    <xf numFmtId="0" fontId="182" fillId="101" borderId="12" xfId="6" applyFont="1" applyFill="1" applyBorder="1" applyAlignment="1">
      <alignment horizontal="left" vertical="center"/>
    </xf>
    <xf numFmtId="0" fontId="182" fillId="101" borderId="1" xfId="6" applyFont="1" applyFill="1" applyBorder="1" applyAlignment="1">
      <alignment horizontal="center" vertical="center"/>
    </xf>
    <xf numFmtId="0" fontId="5" fillId="101" borderId="2" xfId="0" applyFont="1" applyFill="1" applyBorder="1" applyAlignment="1">
      <alignment horizontal="center"/>
    </xf>
    <xf numFmtId="0" fontId="5" fillId="101" borderId="4" xfId="0" applyFont="1" applyFill="1" applyBorder="1" applyAlignment="1">
      <alignment horizontal="center"/>
    </xf>
    <xf numFmtId="0" fontId="182" fillId="105" borderId="1" xfId="0" applyFont="1" applyFill="1" applyBorder="1" applyAlignment="1">
      <alignment horizontal="center" vertical="center" wrapText="1"/>
    </xf>
    <xf numFmtId="0" fontId="5" fillId="0" borderId="10" xfId="0" applyFont="1" applyBorder="1" applyAlignment="1">
      <alignment horizontal="center"/>
    </xf>
    <xf numFmtId="0" fontId="5" fillId="0" borderId="7" xfId="0" applyFont="1" applyBorder="1" applyAlignment="1">
      <alignment horizontal="center"/>
    </xf>
    <xf numFmtId="234" fontId="5" fillId="5" borderId="13" xfId="1" applyNumberFormat="1" applyFont="1" applyFill="1" applyBorder="1" applyAlignment="1">
      <alignment horizontal="center" vertical="center"/>
    </xf>
    <xf numFmtId="234" fontId="5" fillId="5" borderId="10" xfId="1" applyNumberFormat="1" applyFont="1" applyFill="1" applyBorder="1" applyAlignment="1">
      <alignment horizontal="center" vertical="center"/>
    </xf>
    <xf numFmtId="234" fontId="5" fillId="5" borderId="14" xfId="1" applyNumberFormat="1" applyFont="1" applyFill="1" applyBorder="1" applyAlignment="1">
      <alignment horizontal="center" vertical="center"/>
    </xf>
    <xf numFmtId="234" fontId="5" fillId="5" borderId="8" xfId="1" applyNumberFormat="1" applyFont="1" applyFill="1" applyBorder="1" applyAlignment="1">
      <alignment horizontal="center" vertical="center"/>
    </xf>
    <xf numFmtId="234" fontId="5" fillId="5" borderId="0" xfId="1" applyNumberFormat="1" applyFont="1" applyFill="1" applyBorder="1" applyAlignment="1">
      <alignment horizontal="center" vertical="center"/>
    </xf>
    <xf numFmtId="234" fontId="5" fillId="5" borderId="59" xfId="1" applyNumberFormat="1" applyFont="1" applyFill="1" applyBorder="1" applyAlignment="1">
      <alignment horizontal="center" vertical="center"/>
    </xf>
    <xf numFmtId="172" fontId="5" fillId="5" borderId="12" xfId="1" applyNumberFormat="1" applyFont="1" applyFill="1" applyBorder="1" applyAlignment="1">
      <alignment horizontal="center" vertical="center"/>
    </xf>
    <xf numFmtId="172" fontId="5" fillId="5" borderId="6" xfId="1" applyNumberFormat="1" applyFont="1" applyFill="1" applyBorder="1" applyAlignment="1">
      <alignment horizontal="center" vertical="center"/>
    </xf>
  </cellXfs>
  <cellStyles count="8401">
    <cellStyle name="_x0013_" xfId="15" xr:uid="{00000000-0005-0000-0000-000000000000}"/>
    <cellStyle name=" " xfId="16" xr:uid="{00000000-0005-0000-0000-000001000000}"/>
    <cellStyle name=" _x0007_LÓ_x0018_Äþ" xfId="17" xr:uid="{00000000-0005-0000-0000-000002000000}"/>
    <cellStyle name=" _x0007_LÓ_x0018_ÄþÍ" xfId="18" xr:uid="{00000000-0005-0000-0000-000003000000}"/>
    <cellStyle name=" _x0007_LÓ_x0018_ÄþÍN^NuN" xfId="19" xr:uid="{00000000-0005-0000-0000-000004000000}"/>
    <cellStyle name=" _x0007_LÓ_x0018_ÄþÍN^NuNVþˆH" xfId="20" xr:uid="{00000000-0005-0000-0000-000005000000}"/>
    <cellStyle name=" _x0007_LÓ_x0018_ÄþÍN^NuNVþˆHÁ_x0001_" xfId="21" xr:uid="{00000000-0005-0000-0000-000006000000}"/>
    <cellStyle name=" _x0007_LÓ_x0018_ÄþÍN^NuNVþˆHÁ_x0001__x0018_(n" xfId="22" xr:uid="{00000000-0005-0000-0000-000007000000}"/>
    <cellStyle name="%" xfId="23" xr:uid="{00000000-0005-0000-0000-000008000000}"/>
    <cellStyle name="% 2" xfId="8151" xr:uid="{ED3FF00C-3C55-4169-8E0B-828ECAAA913B}"/>
    <cellStyle name="%_PEF FSBR2011" xfId="8152" xr:uid="{DC4D3105-942E-4FAD-9D8A-AE71C03B7948}"/>
    <cellStyle name="]_x000d__x000a_Zoomed=1_x000d__x000a_Row=0_x000d__x000a_Column=0_x000d__x000a_Height=0_x000d__x000a_Width=0_x000d__x000a_FontName=FoxFont_x000d__x000a_FontStyle=0_x000d__x000a_FontSize=9_x000d__x000a_PrtFontName=FoxPrin" xfId="8153" xr:uid="{AA8A52C0-E0C8-4A75-AC3C-9195AB1C21BB}"/>
    <cellStyle name="_China_CMS_Thermal_Coal_Demand" xfId="24" xr:uid="{00000000-0005-0000-0000-000009000000}"/>
    <cellStyle name="_China_CMS_Thermal_Coal_Demand 2" xfId="25" xr:uid="{00000000-0005-0000-0000-00000A000000}"/>
    <cellStyle name="_China_CMS_Thermal_Coal_Demand 3" xfId="26" xr:uid="{00000000-0005-0000-0000-00000B000000}"/>
    <cellStyle name="_China_CMS_Thermal_Coal_Demand 3 2" xfId="27" xr:uid="{00000000-0005-0000-0000-00000C000000}"/>
    <cellStyle name="_China_CMS_Thermal_Coal_Demand 3 3" xfId="28" xr:uid="{00000000-0005-0000-0000-00000D000000}"/>
    <cellStyle name="_China_CMS_Thermal_Coal_Demand 3 3 2" xfId="29" xr:uid="{00000000-0005-0000-0000-00000E000000}"/>
    <cellStyle name="_China_CMS_Thermal_Coal_Demand 4" xfId="30" xr:uid="{00000000-0005-0000-0000-00000F000000}"/>
    <cellStyle name="_China_CMS_Thermal_Coal_Demand 4 2" xfId="31" xr:uid="{00000000-0005-0000-0000-000010000000}"/>
    <cellStyle name="_CMS_China_Metallurgical_Coal_Demand" xfId="32" xr:uid="{00000000-0005-0000-0000-000011000000}"/>
    <cellStyle name="_CMS_China_Metallurgical_Coal_Demand 2" xfId="33" xr:uid="{00000000-0005-0000-0000-000012000000}"/>
    <cellStyle name="_CMS_China_Metallurgical_Coal_Demand 3" xfId="34" xr:uid="{00000000-0005-0000-0000-000013000000}"/>
    <cellStyle name="_CMS_China_Metallurgical_Coal_Demand 3 2" xfId="35" xr:uid="{00000000-0005-0000-0000-000014000000}"/>
    <cellStyle name="_CMS_China_Metallurgical_Coal_Demand 3 3" xfId="36" xr:uid="{00000000-0005-0000-0000-000015000000}"/>
    <cellStyle name="_CMS_China_Metallurgical_Coal_Demand 3 3 2" xfId="37" xr:uid="{00000000-0005-0000-0000-000016000000}"/>
    <cellStyle name="_CMS_China_Metallurgical_Coal_Demand 4" xfId="38" xr:uid="{00000000-0005-0000-0000-000017000000}"/>
    <cellStyle name="_CMS_China_Metallurgical_Coal_Demand 4 2" xfId="39" xr:uid="{00000000-0005-0000-0000-000018000000}"/>
    <cellStyle name="_CMS_China_Metallurgical_Coal_Demanddraft1" xfId="40" xr:uid="{00000000-0005-0000-0000-000019000000}"/>
    <cellStyle name="_CMS_China_Metallurgical_Coal_Demanddraft1 2" xfId="41" xr:uid="{00000000-0005-0000-0000-00001A000000}"/>
    <cellStyle name="_CMS_China_Metallurgical_Coal_Demanddraft1 3" xfId="42" xr:uid="{00000000-0005-0000-0000-00001B000000}"/>
    <cellStyle name="_CMS_China_Metallurgical_Coal_Demanddraft1 3 2" xfId="43" xr:uid="{00000000-0005-0000-0000-00001C000000}"/>
    <cellStyle name="_CMS_China_Metallurgical_Coal_Demanddraft1 3 3" xfId="44" xr:uid="{00000000-0005-0000-0000-00001D000000}"/>
    <cellStyle name="_CMS_China_Metallurgical_Coal_Demanddraft1 3 3 2" xfId="45" xr:uid="{00000000-0005-0000-0000-00001E000000}"/>
    <cellStyle name="_CMS_China_Metallurgical_Coal_Demanddraft1 4" xfId="46" xr:uid="{00000000-0005-0000-0000-00001F000000}"/>
    <cellStyle name="_CMS_China_Metallurgical_Coal_Demanddraft1 4 2" xfId="47" xr:uid="{00000000-0005-0000-0000-000020000000}"/>
    <cellStyle name="_CMS_China_Metallurgical_Coal_Demanddraft7" xfId="48" xr:uid="{00000000-0005-0000-0000-000021000000}"/>
    <cellStyle name="_CMS_China_Metallurgical_Coal_Demanddraft7 2" xfId="49" xr:uid="{00000000-0005-0000-0000-000022000000}"/>
    <cellStyle name="_CMS_China_Metallurgical_Coal_Demanddraft7_DDATA" xfId="50" xr:uid="{00000000-0005-0000-0000-000023000000}"/>
    <cellStyle name="_CMS_China_Metallurgical_Coal_Demanddraft7_DDATA 2" xfId="51" xr:uid="{00000000-0005-0000-0000-000024000000}"/>
    <cellStyle name="_CMS_China_Metallurgical_Coal_Demanddraft7_DDATA_1" xfId="52" xr:uid="{00000000-0005-0000-0000-000025000000}"/>
    <cellStyle name="_CMS_China_Metallurgical_Coal_Demanddraft7_DDATA_1 2" xfId="53" xr:uid="{00000000-0005-0000-0000-000026000000}"/>
    <cellStyle name="_CMS_China_Metallurgical_Coal_Demanddraft7_DDATA_1_Gas Flow Dynamics" xfId="54" xr:uid="{00000000-0005-0000-0000-000027000000}"/>
    <cellStyle name="_CMS_China_Metallurgical_Coal_Demanddraft7_DDATA_1_Pan_Europe_Datafile_2012_H2" xfId="55" xr:uid="{00000000-0005-0000-0000-000028000000}"/>
    <cellStyle name="_CMS_China_Metallurgical_Coal_Demanddraft7_DDATA_1_Thermal Coal Prices May 2010" xfId="56" xr:uid="{00000000-0005-0000-0000-000029000000}"/>
    <cellStyle name="_CMS_China_Metallurgical_Coal_Demanddraft7_DDATA_1_Thermal Coal Prices May 2010 2" xfId="57" xr:uid="{00000000-0005-0000-0000-00002A000000}"/>
    <cellStyle name="_CMS_China_Metallurgical_Coal_Demanddraft7_DDATA_1_Thermal Coal Prices May 2010_Gas Flow Dynamics" xfId="58" xr:uid="{00000000-0005-0000-0000-00002B000000}"/>
    <cellStyle name="_CMS_China_Metallurgical_Coal_Demanddraft7_DDATA_1_Thermal Coal Prices May 2010_Pan_Europe_Datafile_2012_H2" xfId="59" xr:uid="{00000000-0005-0000-0000-00002C000000}"/>
    <cellStyle name="_CMS_China_Metallurgical_Coal_Demanddraft7_DDATA_Gas Flow Dynamics" xfId="60" xr:uid="{00000000-0005-0000-0000-00002D000000}"/>
    <cellStyle name="_CMS_China_Metallurgical_Coal_Demanddraft7_DDATA_Pan_Europe_Datafile_2012_H2" xfId="61" xr:uid="{00000000-0005-0000-0000-00002E000000}"/>
    <cellStyle name="_CMS_China_Metallurgical_Coal_Demanddraft7_dFLOWTHR" xfId="62" xr:uid="{00000000-0005-0000-0000-00002F000000}"/>
    <cellStyle name="_CMS_China_Metallurgical_Coal_Demanddraft7_dFLOWTHR 2" xfId="63" xr:uid="{00000000-0005-0000-0000-000030000000}"/>
    <cellStyle name="_CMS_China_Metallurgical_Coal_Demanddraft7_dFLOWTHR_Gas Flow Dynamics" xfId="64" xr:uid="{00000000-0005-0000-0000-000031000000}"/>
    <cellStyle name="_CMS_China_Metallurgical_Coal_Demanddraft7_dFLOWTHR_Pan_Europe_Datafile_2012_H2" xfId="65" xr:uid="{00000000-0005-0000-0000-000032000000}"/>
    <cellStyle name="_CMS_China_Metallurgical_Coal_Demanddraft7_Gas Flow Dynamics" xfId="66" xr:uid="{00000000-0005-0000-0000-000033000000}"/>
    <cellStyle name="_CMS_China_Metallurgical_Coal_Demanddraft7_Pan_Europe_Datafile_2012_H2" xfId="67" xr:uid="{00000000-0005-0000-0000-000034000000}"/>
    <cellStyle name="_CMS_China_Metallurgical_Coal_Demanddraft7_Sheet1" xfId="68" xr:uid="{00000000-0005-0000-0000-000035000000}"/>
    <cellStyle name="_CMS_China_Metallurgical_Coal_Demanddraft7_Sheet1 2" xfId="69" xr:uid="{00000000-0005-0000-0000-000036000000}"/>
    <cellStyle name="_CMS_China_Metallurgical_Coal_Demanddraft7_Sheet1_Gas Flow Dynamics" xfId="70" xr:uid="{00000000-0005-0000-0000-000037000000}"/>
    <cellStyle name="_CMS_China_Metallurgical_Coal_Demanddraft7_Sheet1_Pan_Europe_Datafile_2012_H2" xfId="71" xr:uid="{00000000-0005-0000-0000-000038000000}"/>
    <cellStyle name="_CMS_China_Metallurgical_Coal_Demanddraft7_Sheet3" xfId="72" xr:uid="{00000000-0005-0000-0000-000039000000}"/>
    <cellStyle name="_CMS_China_Metallurgical_Coal_Demanddraft7_Sheet3 2" xfId="73" xr:uid="{00000000-0005-0000-0000-00003A000000}"/>
    <cellStyle name="_CMS_China_Metallurgical_Coal_Demanddraft7_Sheet3_Gas Flow Dynamics" xfId="74" xr:uid="{00000000-0005-0000-0000-00003B000000}"/>
    <cellStyle name="_CMS_China_Metallurgical_Coal_Demanddraft7_Sheet3_Pan_Europe_Datafile_2012_H2" xfId="75" xr:uid="{00000000-0005-0000-0000-00003C000000}"/>
    <cellStyle name="_Copy of CMS_China_Metallurgical_Coal_Demanddraft2" xfId="76" xr:uid="{00000000-0005-0000-0000-00003D000000}"/>
    <cellStyle name="_Copy of CMS_China_Metallurgical_Coal_Demanddraft2 2" xfId="77" xr:uid="{00000000-0005-0000-0000-00003E000000}"/>
    <cellStyle name="_Copy of CMS_China_Metallurgical_Coal_Demanddraft2 3" xfId="78" xr:uid="{00000000-0005-0000-0000-00003F000000}"/>
    <cellStyle name="_Copy of CMS_China_Metallurgical_Coal_Demanddraft2 3 2" xfId="79" xr:uid="{00000000-0005-0000-0000-000040000000}"/>
    <cellStyle name="_Copy of CMS_China_Metallurgical_Coal_Demanddraft2 3 3" xfId="80" xr:uid="{00000000-0005-0000-0000-000041000000}"/>
    <cellStyle name="_Copy of CMS_China_Metallurgical_Coal_Demanddraft2 3 3 2" xfId="81" xr:uid="{00000000-0005-0000-0000-000042000000}"/>
    <cellStyle name="_Copy of CMS_China_Metallurgical_Coal_Demanddraft2 4" xfId="82" xr:uid="{00000000-0005-0000-0000-000043000000}"/>
    <cellStyle name="_Copy of CMS_China_Metallurgical_Coal_Demanddraft2 4 2" xfId="83" xr:uid="{00000000-0005-0000-0000-000044000000}"/>
    <cellStyle name="_Country Summary" xfId="84" xr:uid="{00000000-0005-0000-0000-000045000000}"/>
    <cellStyle name="_Country Summary 2" xfId="85" xr:uid="{00000000-0005-0000-0000-000046000000}"/>
    <cellStyle name="_Country Summary_DDATA" xfId="86" xr:uid="{00000000-0005-0000-0000-000047000000}"/>
    <cellStyle name="_Country Summary_DDATA 2" xfId="87" xr:uid="{00000000-0005-0000-0000-000048000000}"/>
    <cellStyle name="_Country Summary_DDATA_1" xfId="88" xr:uid="{00000000-0005-0000-0000-000049000000}"/>
    <cellStyle name="_Country Summary_DDATA_1 2" xfId="89" xr:uid="{00000000-0005-0000-0000-00004A000000}"/>
    <cellStyle name="_Country Summary_DDATA_1_Gas Flow Dynamics" xfId="90" xr:uid="{00000000-0005-0000-0000-00004B000000}"/>
    <cellStyle name="_Country Summary_DDATA_1_Pan_Europe_Datafile_2012_H2" xfId="91" xr:uid="{00000000-0005-0000-0000-00004C000000}"/>
    <cellStyle name="_Country Summary_DDATA_1_Thermal Coal Prices May 2010" xfId="92" xr:uid="{00000000-0005-0000-0000-00004D000000}"/>
    <cellStyle name="_Country Summary_DDATA_1_Thermal Coal Prices May 2010 2" xfId="93" xr:uid="{00000000-0005-0000-0000-00004E000000}"/>
    <cellStyle name="_Country Summary_DDATA_1_Thermal Coal Prices May 2010_Gas Flow Dynamics" xfId="94" xr:uid="{00000000-0005-0000-0000-00004F000000}"/>
    <cellStyle name="_Country Summary_DDATA_1_Thermal Coal Prices May 2010_Pan_Europe_Datafile_2012_H2" xfId="95" xr:uid="{00000000-0005-0000-0000-000050000000}"/>
    <cellStyle name="_Country Summary_DDATA_Gas Flow Dynamics" xfId="96" xr:uid="{00000000-0005-0000-0000-000051000000}"/>
    <cellStyle name="_Country Summary_DDATA_Pan_Europe_Datafile_2012_H2" xfId="97" xr:uid="{00000000-0005-0000-0000-000052000000}"/>
    <cellStyle name="_Country Summary_dFLOWTHR" xfId="98" xr:uid="{00000000-0005-0000-0000-000053000000}"/>
    <cellStyle name="_Country Summary_dFLOWTHR 2" xfId="99" xr:uid="{00000000-0005-0000-0000-000054000000}"/>
    <cellStyle name="_Country Summary_dFLOWTHR_Gas Flow Dynamics" xfId="100" xr:uid="{00000000-0005-0000-0000-000055000000}"/>
    <cellStyle name="_Country Summary_dFLOWTHR_Pan_Europe_Datafile_2012_H2" xfId="101" xr:uid="{00000000-0005-0000-0000-000056000000}"/>
    <cellStyle name="_Country Summary_Gas Flow Dynamics" xfId="102" xr:uid="{00000000-0005-0000-0000-000057000000}"/>
    <cellStyle name="_Country Summary_Pan_Europe_Datafile_2012_H2" xfId="103" xr:uid="{00000000-0005-0000-0000-000058000000}"/>
    <cellStyle name="_Country Summary_Sheet1" xfId="104" xr:uid="{00000000-0005-0000-0000-000059000000}"/>
    <cellStyle name="_Country Summary_Sheet1 2" xfId="105" xr:uid="{00000000-0005-0000-0000-00005A000000}"/>
    <cellStyle name="_Country Summary_Sheet1_Gas Flow Dynamics" xfId="106" xr:uid="{00000000-0005-0000-0000-00005B000000}"/>
    <cellStyle name="_Country Summary_Sheet1_Pan_Europe_Datafile_2012_H2" xfId="107" xr:uid="{00000000-0005-0000-0000-00005C000000}"/>
    <cellStyle name="_Country Summary_Sheet3" xfId="108" xr:uid="{00000000-0005-0000-0000-00005D000000}"/>
    <cellStyle name="_Country Summary_Sheet3 2" xfId="109" xr:uid="{00000000-0005-0000-0000-00005E000000}"/>
    <cellStyle name="_Country Summary_Sheet3_Gas Flow Dynamics" xfId="110" xr:uid="{00000000-0005-0000-0000-00005F000000}"/>
    <cellStyle name="_Country Summary_Sheet3_Pan_Europe_Datafile_2012_H2" xfId="111" xr:uid="{00000000-0005-0000-0000-000060000000}"/>
    <cellStyle name="_Key forecast data for CMS China 2009" xfId="112" xr:uid="{00000000-0005-0000-0000-000061000000}"/>
    <cellStyle name="_Key forecast data for CMS China 2009 2" xfId="113" xr:uid="{00000000-0005-0000-0000-000062000000}"/>
    <cellStyle name="_Key forecast data for CMS China 2009 3" xfId="114" xr:uid="{00000000-0005-0000-0000-000063000000}"/>
    <cellStyle name="_Key forecast data for CMS China 2009 3 2" xfId="115" xr:uid="{00000000-0005-0000-0000-000064000000}"/>
    <cellStyle name="_Key forecast data for CMS China 2009 3 3" xfId="116" xr:uid="{00000000-0005-0000-0000-000065000000}"/>
    <cellStyle name="_Key forecast data for CMS China 2009 3 3 2" xfId="117" xr:uid="{00000000-0005-0000-0000-000066000000}"/>
    <cellStyle name="_Key forecast data for CMS China 2009 4" xfId="118" xr:uid="{00000000-0005-0000-0000-000067000000}"/>
    <cellStyle name="_Key forecast data for CMS China 2009 4 2" xfId="119" xr:uid="{00000000-0005-0000-0000-000068000000}"/>
    <cellStyle name="_Summary" xfId="120" xr:uid="{00000000-0005-0000-0000-000069000000}"/>
    <cellStyle name="_Summary 2" xfId="121" xr:uid="{00000000-0005-0000-0000-00006A000000}"/>
    <cellStyle name="_Summary 3" xfId="122" xr:uid="{00000000-0005-0000-0000-00006B000000}"/>
    <cellStyle name="_Summary 3 2" xfId="123" xr:uid="{00000000-0005-0000-0000-00006C000000}"/>
    <cellStyle name="_Summary 3 3" xfId="124" xr:uid="{00000000-0005-0000-0000-00006D000000}"/>
    <cellStyle name="_Summary 3 3 2" xfId="125" xr:uid="{00000000-0005-0000-0000-00006E000000}"/>
    <cellStyle name="_Summary 4" xfId="126" xr:uid="{00000000-0005-0000-0000-00006F000000}"/>
    <cellStyle name="_Summary 4 2" xfId="127" xr:uid="{00000000-0005-0000-0000-000070000000}"/>
    <cellStyle name="_TableHead" xfId="8154" xr:uid="{421EA710-D8D2-4A25-A813-0F63122141AD}"/>
    <cellStyle name="_Thermal Summary" xfId="128" xr:uid="{00000000-0005-0000-0000-000071000000}"/>
    <cellStyle name="_Thermal Summary 2" xfId="129" xr:uid="{00000000-0005-0000-0000-000072000000}"/>
    <cellStyle name="_Thermal Summary_DDATA" xfId="130" xr:uid="{00000000-0005-0000-0000-000073000000}"/>
    <cellStyle name="_Thermal Summary_DDATA 2" xfId="131" xr:uid="{00000000-0005-0000-0000-000074000000}"/>
    <cellStyle name="_Thermal Summary_DDATA_1" xfId="132" xr:uid="{00000000-0005-0000-0000-000075000000}"/>
    <cellStyle name="_Thermal Summary_DDATA_1 2" xfId="133" xr:uid="{00000000-0005-0000-0000-000076000000}"/>
    <cellStyle name="_Thermal Summary_DDATA_1_Gas Flow Dynamics" xfId="134" xr:uid="{00000000-0005-0000-0000-000077000000}"/>
    <cellStyle name="_Thermal Summary_DDATA_1_Pan_Europe_Datafile_2012_H2" xfId="135" xr:uid="{00000000-0005-0000-0000-000078000000}"/>
    <cellStyle name="_Thermal Summary_DDATA_1_Thermal Coal Prices May 2010" xfId="136" xr:uid="{00000000-0005-0000-0000-000079000000}"/>
    <cellStyle name="_Thermal Summary_DDATA_1_Thermal Coal Prices May 2010 2" xfId="137" xr:uid="{00000000-0005-0000-0000-00007A000000}"/>
    <cellStyle name="_Thermal Summary_DDATA_1_Thermal Coal Prices May 2010_Gas Flow Dynamics" xfId="138" xr:uid="{00000000-0005-0000-0000-00007B000000}"/>
    <cellStyle name="_Thermal Summary_DDATA_1_Thermal Coal Prices May 2010_Pan_Europe_Datafile_2012_H2" xfId="139" xr:uid="{00000000-0005-0000-0000-00007C000000}"/>
    <cellStyle name="_Thermal Summary_DDATA_Gas Flow Dynamics" xfId="140" xr:uid="{00000000-0005-0000-0000-00007D000000}"/>
    <cellStyle name="_Thermal Summary_DDATA_Pan_Europe_Datafile_2012_H2" xfId="141" xr:uid="{00000000-0005-0000-0000-00007E000000}"/>
    <cellStyle name="_Thermal Summary_dFLOWTHR" xfId="142" xr:uid="{00000000-0005-0000-0000-00007F000000}"/>
    <cellStyle name="_Thermal Summary_dFLOWTHR 2" xfId="143" xr:uid="{00000000-0005-0000-0000-000080000000}"/>
    <cellStyle name="_Thermal Summary_dFLOWTHR_Gas Flow Dynamics" xfId="144" xr:uid="{00000000-0005-0000-0000-000081000000}"/>
    <cellStyle name="_Thermal Summary_dFLOWTHR_Pan_Europe_Datafile_2012_H2" xfId="145" xr:uid="{00000000-0005-0000-0000-000082000000}"/>
    <cellStyle name="_Thermal Summary_Gas Flow Dynamics" xfId="146" xr:uid="{00000000-0005-0000-0000-000083000000}"/>
    <cellStyle name="_Thermal Summary_Pan_Europe_Datafile_2012_H2" xfId="147" xr:uid="{00000000-0005-0000-0000-000084000000}"/>
    <cellStyle name="_Thermal Summary_Sheet1" xfId="148" xr:uid="{00000000-0005-0000-0000-000085000000}"/>
    <cellStyle name="_Thermal Summary_Sheet1 2" xfId="149" xr:uid="{00000000-0005-0000-0000-000086000000}"/>
    <cellStyle name="_Thermal Summary_Sheet1_Gas Flow Dynamics" xfId="150" xr:uid="{00000000-0005-0000-0000-000087000000}"/>
    <cellStyle name="_Thermal Summary_Sheet1_Pan_Europe_Datafile_2012_H2" xfId="151" xr:uid="{00000000-0005-0000-0000-000088000000}"/>
    <cellStyle name="_Thermal Summary_Sheet3" xfId="152" xr:uid="{00000000-0005-0000-0000-000089000000}"/>
    <cellStyle name="_Thermal Summary_Sheet3 2" xfId="153" xr:uid="{00000000-0005-0000-0000-00008A000000}"/>
    <cellStyle name="_Thermal Summary_Sheet3_Gas Flow Dynamics" xfId="154" xr:uid="{00000000-0005-0000-0000-00008B000000}"/>
    <cellStyle name="_Thermal Summary_Sheet3_Pan_Europe_Datafile_2012_H2" xfId="155" xr:uid="{00000000-0005-0000-0000-00008C000000}"/>
    <cellStyle name="=C:\WINNT35\SYSTEM32\COMMAND.COM" xfId="156" xr:uid="{00000000-0005-0000-0000-00008D000000}"/>
    <cellStyle name="=C:\WINNT35\SYSTEM32\COMMAND.COM 2" xfId="157" xr:uid="{00000000-0005-0000-0000-00008E000000}"/>
    <cellStyle name="=C:\WINNT35\SYSTEM32\COMMAND.COM 2 2" xfId="7890" xr:uid="{00000000-0005-0000-0000-00008F000000}"/>
    <cellStyle name="=C:\WINNT35\SYSTEM32\COMMAND.COM 3" xfId="158" xr:uid="{00000000-0005-0000-0000-000090000000}"/>
    <cellStyle name="=C:\WINNT35\SYSTEM32\COMMAND.COM 3 2" xfId="7891" xr:uid="{00000000-0005-0000-0000-000091000000}"/>
    <cellStyle name="=C:\WINNT35\SYSTEM32\COMMAND.COM 4" xfId="159" xr:uid="{00000000-0005-0000-0000-000092000000}"/>
    <cellStyle name="=C:\WINNT35\SYSTEM32\COMMAND.COM 5" xfId="160" xr:uid="{00000000-0005-0000-0000-000093000000}"/>
    <cellStyle name="=C:\WINNT35\SYSTEM32\COMMAND.COM 5 2" xfId="161" xr:uid="{00000000-0005-0000-0000-000094000000}"/>
    <cellStyle name="=C:\WINNT35\SYSTEM32\COMMAND.COM 6" xfId="162" xr:uid="{00000000-0005-0000-0000-000095000000}"/>
    <cellStyle name="=C:\WINNT35\SYSTEM32\COMMAND.COM 7" xfId="163" xr:uid="{00000000-0005-0000-0000-000096000000}"/>
    <cellStyle name="=C:\WINNT35\SYSTEM32\COMMAND.COM_FES2013 charts 2050 and progress" xfId="164" xr:uid="{00000000-0005-0000-0000-000097000000}"/>
    <cellStyle name="0dp" xfId="165" xr:uid="{00000000-0005-0000-0000-000098000000}"/>
    <cellStyle name="1dp" xfId="166" xr:uid="{00000000-0005-0000-0000-000099000000}"/>
    <cellStyle name="1dp 2" xfId="167" xr:uid="{00000000-0005-0000-0000-00009A000000}"/>
    <cellStyle name="1dp 2 2" xfId="168" xr:uid="{00000000-0005-0000-0000-00009B000000}"/>
    <cellStyle name="1dp 2 3" xfId="8156" xr:uid="{EDC37552-32D4-4096-9566-AB514DBC4ECF}"/>
    <cellStyle name="1dp 3" xfId="8155" xr:uid="{DA6CAEDC-37CA-48EC-906A-5F206A5511DC}"/>
    <cellStyle name="20% - Accent1 2" xfId="169" xr:uid="{00000000-0005-0000-0000-00009C000000}"/>
    <cellStyle name="20% - Accent1 2 2" xfId="170" xr:uid="{00000000-0005-0000-0000-00009D000000}"/>
    <cellStyle name="20% - Accent1 2 3" xfId="171" xr:uid="{00000000-0005-0000-0000-00009E000000}"/>
    <cellStyle name="20% - Accent1 3" xfId="172" xr:uid="{00000000-0005-0000-0000-00009F000000}"/>
    <cellStyle name="20% - Accent1 3 2" xfId="173" xr:uid="{00000000-0005-0000-0000-0000A0000000}"/>
    <cellStyle name="20% - Accent1 3 3" xfId="174" xr:uid="{00000000-0005-0000-0000-0000A1000000}"/>
    <cellStyle name="20% - Accent1 4" xfId="175" xr:uid="{00000000-0005-0000-0000-0000A2000000}"/>
    <cellStyle name="20% - Accent1 5" xfId="176" xr:uid="{00000000-0005-0000-0000-0000A3000000}"/>
    <cellStyle name="20% - Accent1 6" xfId="177" xr:uid="{00000000-0005-0000-0000-0000A4000000}"/>
    <cellStyle name="20% - Accent2 2" xfId="178" xr:uid="{00000000-0005-0000-0000-0000A5000000}"/>
    <cellStyle name="20% - Accent2 2 2" xfId="179" xr:uid="{00000000-0005-0000-0000-0000A6000000}"/>
    <cellStyle name="20% - Accent2 2 3" xfId="180" xr:uid="{00000000-0005-0000-0000-0000A7000000}"/>
    <cellStyle name="20% - Accent2 3" xfId="181" xr:uid="{00000000-0005-0000-0000-0000A8000000}"/>
    <cellStyle name="20% - Accent2 3 2" xfId="182" xr:uid="{00000000-0005-0000-0000-0000A9000000}"/>
    <cellStyle name="20% - Accent2 3 3" xfId="183" xr:uid="{00000000-0005-0000-0000-0000AA000000}"/>
    <cellStyle name="20% - Accent2 4" xfId="184" xr:uid="{00000000-0005-0000-0000-0000AB000000}"/>
    <cellStyle name="20% - Accent2 5" xfId="185" xr:uid="{00000000-0005-0000-0000-0000AC000000}"/>
    <cellStyle name="20% - Accent2 6" xfId="186" xr:uid="{00000000-0005-0000-0000-0000AD000000}"/>
    <cellStyle name="20% - Accent3 2" xfId="187" xr:uid="{00000000-0005-0000-0000-0000AE000000}"/>
    <cellStyle name="20% - Accent3 2 2" xfId="188" xr:uid="{00000000-0005-0000-0000-0000AF000000}"/>
    <cellStyle name="20% - Accent3 2 3" xfId="189" xr:uid="{00000000-0005-0000-0000-0000B0000000}"/>
    <cellStyle name="20% - Accent3 3" xfId="190" xr:uid="{00000000-0005-0000-0000-0000B1000000}"/>
    <cellStyle name="20% - Accent3 3 2" xfId="191" xr:uid="{00000000-0005-0000-0000-0000B2000000}"/>
    <cellStyle name="20% - Accent3 3 3" xfId="192" xr:uid="{00000000-0005-0000-0000-0000B3000000}"/>
    <cellStyle name="20% - Accent3 4" xfId="193" xr:uid="{00000000-0005-0000-0000-0000B4000000}"/>
    <cellStyle name="20% - Accent3 5" xfId="194" xr:uid="{00000000-0005-0000-0000-0000B5000000}"/>
    <cellStyle name="20% - Accent3 6" xfId="195" xr:uid="{00000000-0005-0000-0000-0000B6000000}"/>
    <cellStyle name="20% - Accent4 2" xfId="196" xr:uid="{00000000-0005-0000-0000-0000B7000000}"/>
    <cellStyle name="20% - Accent4 2 2" xfId="197" xr:uid="{00000000-0005-0000-0000-0000B8000000}"/>
    <cellStyle name="20% - Accent4 2 3" xfId="198" xr:uid="{00000000-0005-0000-0000-0000B9000000}"/>
    <cellStyle name="20% - Accent4 3" xfId="199" xr:uid="{00000000-0005-0000-0000-0000BA000000}"/>
    <cellStyle name="20% - Accent4 3 2" xfId="200" xr:uid="{00000000-0005-0000-0000-0000BB000000}"/>
    <cellStyle name="20% - Accent4 3 3" xfId="201" xr:uid="{00000000-0005-0000-0000-0000BC000000}"/>
    <cellStyle name="20% - Accent4 4" xfId="202" xr:uid="{00000000-0005-0000-0000-0000BD000000}"/>
    <cellStyle name="20% - Accent4 5" xfId="203" xr:uid="{00000000-0005-0000-0000-0000BE000000}"/>
    <cellStyle name="20% - Accent4 6" xfId="204" xr:uid="{00000000-0005-0000-0000-0000BF000000}"/>
    <cellStyle name="20% - Accent5 2" xfId="205" xr:uid="{00000000-0005-0000-0000-0000C0000000}"/>
    <cellStyle name="20% - Accent5 2 2" xfId="206" xr:uid="{00000000-0005-0000-0000-0000C1000000}"/>
    <cellStyle name="20% - Accent5 2 3" xfId="207" xr:uid="{00000000-0005-0000-0000-0000C2000000}"/>
    <cellStyle name="20% - Accent5 3" xfId="208" xr:uid="{00000000-0005-0000-0000-0000C3000000}"/>
    <cellStyle name="20% - Accent5 3 2" xfId="209" xr:uid="{00000000-0005-0000-0000-0000C4000000}"/>
    <cellStyle name="20% - Accent5 3 3" xfId="210" xr:uid="{00000000-0005-0000-0000-0000C5000000}"/>
    <cellStyle name="20% - Accent5 4" xfId="211" xr:uid="{00000000-0005-0000-0000-0000C6000000}"/>
    <cellStyle name="20% - Accent5 5" xfId="212" xr:uid="{00000000-0005-0000-0000-0000C7000000}"/>
    <cellStyle name="20% - Accent5 6" xfId="213" xr:uid="{00000000-0005-0000-0000-0000C8000000}"/>
    <cellStyle name="20% - Accent6 2" xfId="214" xr:uid="{00000000-0005-0000-0000-0000C9000000}"/>
    <cellStyle name="20% - Accent6 2 2" xfId="215" xr:uid="{00000000-0005-0000-0000-0000CA000000}"/>
    <cellStyle name="20% - Accent6 2 3" xfId="216" xr:uid="{00000000-0005-0000-0000-0000CB000000}"/>
    <cellStyle name="20% - Accent6 2 4" xfId="217" xr:uid="{00000000-0005-0000-0000-0000CC000000}"/>
    <cellStyle name="20% - Accent6 2 5" xfId="218" xr:uid="{00000000-0005-0000-0000-0000CD000000}"/>
    <cellStyle name="20% - Accent6 3" xfId="219" xr:uid="{00000000-0005-0000-0000-0000CE000000}"/>
    <cellStyle name="20% - Accent6 4" xfId="220" xr:uid="{00000000-0005-0000-0000-0000CF000000}"/>
    <cellStyle name="20% - Accent6 5" xfId="221" xr:uid="{00000000-0005-0000-0000-0000D0000000}"/>
    <cellStyle name="2dp" xfId="222" xr:uid="{00000000-0005-0000-0000-0000D1000000}"/>
    <cellStyle name="2x indented GHG Textfiels" xfId="223" xr:uid="{00000000-0005-0000-0000-0000D2000000}"/>
    <cellStyle name="2x indented GHG Textfiels 2" xfId="224" xr:uid="{00000000-0005-0000-0000-0000D3000000}"/>
    <cellStyle name="2x indented GHG Textfiels 3" xfId="225" xr:uid="{00000000-0005-0000-0000-0000D4000000}"/>
    <cellStyle name="3dp" xfId="226" xr:uid="{00000000-0005-0000-0000-0000D5000000}"/>
    <cellStyle name="3dp 2" xfId="8158" xr:uid="{9D892E80-C172-4912-95F3-D9D790D5CE29}"/>
    <cellStyle name="3dp 3" xfId="8157" xr:uid="{B269EF9C-CCC4-4874-9279-ED30DCC66A0F}"/>
    <cellStyle name="40% - Accent1 2" xfId="227" xr:uid="{00000000-0005-0000-0000-0000D6000000}"/>
    <cellStyle name="40% - Accent1 2 2" xfId="228" xr:uid="{00000000-0005-0000-0000-0000D7000000}"/>
    <cellStyle name="40% - Accent1 2 3" xfId="229" xr:uid="{00000000-0005-0000-0000-0000D8000000}"/>
    <cellStyle name="40% - Accent1 3" xfId="230" xr:uid="{00000000-0005-0000-0000-0000D9000000}"/>
    <cellStyle name="40% - Accent1 3 2" xfId="231" xr:uid="{00000000-0005-0000-0000-0000DA000000}"/>
    <cellStyle name="40% - Accent1 3 3" xfId="232" xr:uid="{00000000-0005-0000-0000-0000DB000000}"/>
    <cellStyle name="40% - Accent1 4" xfId="233" xr:uid="{00000000-0005-0000-0000-0000DC000000}"/>
    <cellStyle name="40% - Accent1 5" xfId="234" xr:uid="{00000000-0005-0000-0000-0000DD000000}"/>
    <cellStyle name="40% - Accent1 6" xfId="235" xr:uid="{00000000-0005-0000-0000-0000DE000000}"/>
    <cellStyle name="40% - Accent2 2" xfId="236" xr:uid="{00000000-0005-0000-0000-0000DF000000}"/>
    <cellStyle name="40% - Accent2 2 2" xfId="237" xr:uid="{00000000-0005-0000-0000-0000E0000000}"/>
    <cellStyle name="40% - Accent2 2 3" xfId="238" xr:uid="{00000000-0005-0000-0000-0000E1000000}"/>
    <cellStyle name="40% - Accent2 3" xfId="239" xr:uid="{00000000-0005-0000-0000-0000E2000000}"/>
    <cellStyle name="40% - Accent2 3 2" xfId="240" xr:uid="{00000000-0005-0000-0000-0000E3000000}"/>
    <cellStyle name="40% - Accent2 3 3" xfId="241" xr:uid="{00000000-0005-0000-0000-0000E4000000}"/>
    <cellStyle name="40% - Accent2 4" xfId="242" xr:uid="{00000000-0005-0000-0000-0000E5000000}"/>
    <cellStyle name="40% - Accent2 5" xfId="243" xr:uid="{00000000-0005-0000-0000-0000E6000000}"/>
    <cellStyle name="40% - Accent2 6" xfId="244" xr:uid="{00000000-0005-0000-0000-0000E7000000}"/>
    <cellStyle name="40% - Accent3 2" xfId="245" xr:uid="{00000000-0005-0000-0000-0000E8000000}"/>
    <cellStyle name="40% - Accent3 2 2" xfId="246" xr:uid="{00000000-0005-0000-0000-0000E9000000}"/>
    <cellStyle name="40% - Accent3 2 3" xfId="247" xr:uid="{00000000-0005-0000-0000-0000EA000000}"/>
    <cellStyle name="40% - Accent3 3" xfId="248" xr:uid="{00000000-0005-0000-0000-0000EB000000}"/>
    <cellStyle name="40% - Accent3 3 2" xfId="249" xr:uid="{00000000-0005-0000-0000-0000EC000000}"/>
    <cellStyle name="40% - Accent3 3 3" xfId="250" xr:uid="{00000000-0005-0000-0000-0000ED000000}"/>
    <cellStyle name="40% - Accent3 4" xfId="251" xr:uid="{00000000-0005-0000-0000-0000EE000000}"/>
    <cellStyle name="40% - Accent3 5" xfId="252" xr:uid="{00000000-0005-0000-0000-0000EF000000}"/>
    <cellStyle name="40% - Accent3 6" xfId="253" xr:uid="{00000000-0005-0000-0000-0000F0000000}"/>
    <cellStyle name="40% - Accent4 2" xfId="254" xr:uid="{00000000-0005-0000-0000-0000F1000000}"/>
    <cellStyle name="40% - Accent4 2 2" xfId="255" xr:uid="{00000000-0005-0000-0000-0000F2000000}"/>
    <cellStyle name="40% - Accent4 2 3" xfId="256" xr:uid="{00000000-0005-0000-0000-0000F3000000}"/>
    <cellStyle name="40% - Accent4 3" xfId="257" xr:uid="{00000000-0005-0000-0000-0000F4000000}"/>
    <cellStyle name="40% - Accent4 3 2" xfId="258" xr:uid="{00000000-0005-0000-0000-0000F5000000}"/>
    <cellStyle name="40% - Accent4 3 3" xfId="259" xr:uid="{00000000-0005-0000-0000-0000F6000000}"/>
    <cellStyle name="40% - Accent4 4" xfId="260" xr:uid="{00000000-0005-0000-0000-0000F7000000}"/>
    <cellStyle name="40% - Accent4 5" xfId="261" xr:uid="{00000000-0005-0000-0000-0000F8000000}"/>
    <cellStyle name="40% - Accent4 6" xfId="262" xr:uid="{00000000-0005-0000-0000-0000F9000000}"/>
    <cellStyle name="40% - Accent5 2" xfId="263" xr:uid="{00000000-0005-0000-0000-0000FA000000}"/>
    <cellStyle name="40% - Accent5 2 2" xfId="264" xr:uid="{00000000-0005-0000-0000-0000FB000000}"/>
    <cellStyle name="40% - Accent5 2 3" xfId="265" xr:uid="{00000000-0005-0000-0000-0000FC000000}"/>
    <cellStyle name="40% - Accent5 3" xfId="266" xr:uid="{00000000-0005-0000-0000-0000FD000000}"/>
    <cellStyle name="40% - Accent5 3 2" xfId="267" xr:uid="{00000000-0005-0000-0000-0000FE000000}"/>
    <cellStyle name="40% - Accent5 3 3" xfId="268" xr:uid="{00000000-0005-0000-0000-0000FF000000}"/>
    <cellStyle name="40% - Accent5 4" xfId="269" xr:uid="{00000000-0005-0000-0000-000000010000}"/>
    <cellStyle name="40% - Accent5 5" xfId="270" xr:uid="{00000000-0005-0000-0000-000001010000}"/>
    <cellStyle name="40% - Accent5 6" xfId="271" xr:uid="{00000000-0005-0000-0000-000002010000}"/>
    <cellStyle name="40% - Accent6 2" xfId="272" xr:uid="{00000000-0005-0000-0000-000003010000}"/>
    <cellStyle name="40% - Accent6 2 2" xfId="273" xr:uid="{00000000-0005-0000-0000-000004010000}"/>
    <cellStyle name="40% - Accent6 2 3" xfId="274" xr:uid="{00000000-0005-0000-0000-000005010000}"/>
    <cellStyle name="40% - Accent6 3" xfId="275" xr:uid="{00000000-0005-0000-0000-000006010000}"/>
    <cellStyle name="40% - Accent6 3 2" xfId="276" xr:uid="{00000000-0005-0000-0000-000007010000}"/>
    <cellStyle name="40% - Accent6 3 3" xfId="277" xr:uid="{00000000-0005-0000-0000-000008010000}"/>
    <cellStyle name="40% - Accent6 4" xfId="278" xr:uid="{00000000-0005-0000-0000-000009010000}"/>
    <cellStyle name="40% - Accent6 5" xfId="279" xr:uid="{00000000-0005-0000-0000-00000A010000}"/>
    <cellStyle name="40% - Accent6 6" xfId="280" xr:uid="{00000000-0005-0000-0000-00000B010000}"/>
    <cellStyle name="4dp" xfId="281" xr:uid="{00000000-0005-0000-0000-00000C010000}"/>
    <cellStyle name="4dp 2" xfId="282" xr:uid="{00000000-0005-0000-0000-00000D010000}"/>
    <cellStyle name="4dp 2 2" xfId="283" xr:uid="{00000000-0005-0000-0000-00000E010000}"/>
    <cellStyle name="4dp 2 3" xfId="8160" xr:uid="{7B393A7B-7224-40C9-A8DF-8C2DEB750AF6}"/>
    <cellStyle name="4dp 3" xfId="8159" xr:uid="{A7C6D543-3856-4E85-8108-AD3F1383D4C2}"/>
    <cellStyle name="5x indented GHG Textfiels" xfId="284" xr:uid="{00000000-0005-0000-0000-00000F010000}"/>
    <cellStyle name="5x indented GHG Textfiels 2" xfId="285" xr:uid="{00000000-0005-0000-0000-000010010000}"/>
    <cellStyle name="5x indented GHG Textfiels 3" xfId="286" xr:uid="{00000000-0005-0000-0000-000011010000}"/>
    <cellStyle name="60% - Accent1 2" xfId="287" xr:uid="{00000000-0005-0000-0000-000012010000}"/>
    <cellStyle name="60% - Accent1 2 2" xfId="288" xr:uid="{00000000-0005-0000-0000-000013010000}"/>
    <cellStyle name="60% - Accent1 2 3" xfId="289" xr:uid="{00000000-0005-0000-0000-000014010000}"/>
    <cellStyle name="60% - Accent1 3" xfId="290" xr:uid="{00000000-0005-0000-0000-000015010000}"/>
    <cellStyle name="60% - Accent1 3 2" xfId="291" xr:uid="{00000000-0005-0000-0000-000016010000}"/>
    <cellStyle name="60% - Accent1 3 3" xfId="292" xr:uid="{00000000-0005-0000-0000-000017010000}"/>
    <cellStyle name="60% - Accent1 4" xfId="293" xr:uid="{00000000-0005-0000-0000-000018010000}"/>
    <cellStyle name="60% - Accent1 5" xfId="294" xr:uid="{00000000-0005-0000-0000-000019010000}"/>
    <cellStyle name="60% - Accent1 6" xfId="295" xr:uid="{00000000-0005-0000-0000-00001A010000}"/>
    <cellStyle name="60% - Accent2 2" xfId="296" xr:uid="{00000000-0005-0000-0000-00001B010000}"/>
    <cellStyle name="60% - Accent2 2 2" xfId="297" xr:uid="{00000000-0005-0000-0000-00001C010000}"/>
    <cellStyle name="60% - Accent2 2 3" xfId="298" xr:uid="{00000000-0005-0000-0000-00001D010000}"/>
    <cellStyle name="60% - Accent2 3" xfId="299" xr:uid="{00000000-0005-0000-0000-00001E010000}"/>
    <cellStyle name="60% - Accent2 3 2" xfId="300" xr:uid="{00000000-0005-0000-0000-00001F010000}"/>
    <cellStyle name="60% - Accent2 3 3" xfId="301" xr:uid="{00000000-0005-0000-0000-000020010000}"/>
    <cellStyle name="60% - Accent2 4" xfId="302" xr:uid="{00000000-0005-0000-0000-000021010000}"/>
    <cellStyle name="60% - Accent2 5" xfId="303" xr:uid="{00000000-0005-0000-0000-000022010000}"/>
    <cellStyle name="60% - Accent2 6" xfId="304" xr:uid="{00000000-0005-0000-0000-000023010000}"/>
    <cellStyle name="60% - Accent3 2" xfId="305" xr:uid="{00000000-0005-0000-0000-000024010000}"/>
    <cellStyle name="60% - Accent3 2 2" xfId="306" xr:uid="{00000000-0005-0000-0000-000025010000}"/>
    <cellStyle name="60% - Accent3 2 3" xfId="307" xr:uid="{00000000-0005-0000-0000-000026010000}"/>
    <cellStyle name="60% - Accent3 3" xfId="308" xr:uid="{00000000-0005-0000-0000-000027010000}"/>
    <cellStyle name="60% - Accent3 3 2" xfId="309" xr:uid="{00000000-0005-0000-0000-000028010000}"/>
    <cellStyle name="60% - Accent3 3 3" xfId="310" xr:uid="{00000000-0005-0000-0000-000029010000}"/>
    <cellStyle name="60% - Accent3 4" xfId="311" xr:uid="{00000000-0005-0000-0000-00002A010000}"/>
    <cellStyle name="60% - Accent3 5" xfId="312" xr:uid="{00000000-0005-0000-0000-00002B010000}"/>
    <cellStyle name="60% - Accent3 6" xfId="313" xr:uid="{00000000-0005-0000-0000-00002C010000}"/>
    <cellStyle name="60% - Accent4 2" xfId="314" xr:uid="{00000000-0005-0000-0000-00002D010000}"/>
    <cellStyle name="60% - Accent4 2 2" xfId="315" xr:uid="{00000000-0005-0000-0000-00002E010000}"/>
    <cellStyle name="60% - Accent4 2 3" xfId="316" xr:uid="{00000000-0005-0000-0000-00002F010000}"/>
    <cellStyle name="60% - Accent4 3" xfId="317" xr:uid="{00000000-0005-0000-0000-000030010000}"/>
    <cellStyle name="60% - Accent4 3 2" xfId="318" xr:uid="{00000000-0005-0000-0000-000031010000}"/>
    <cellStyle name="60% - Accent4 3 3" xfId="319" xr:uid="{00000000-0005-0000-0000-000032010000}"/>
    <cellStyle name="60% - Accent4 4" xfId="320" xr:uid="{00000000-0005-0000-0000-000033010000}"/>
    <cellStyle name="60% - Accent4 5" xfId="321" xr:uid="{00000000-0005-0000-0000-000034010000}"/>
    <cellStyle name="60% - Accent4 6" xfId="322" xr:uid="{00000000-0005-0000-0000-000035010000}"/>
    <cellStyle name="60% - Accent5 2" xfId="323" xr:uid="{00000000-0005-0000-0000-000036010000}"/>
    <cellStyle name="60% - Accent5 2 2" xfId="324" xr:uid="{00000000-0005-0000-0000-000037010000}"/>
    <cellStyle name="60% - Accent5 2 3" xfId="325" xr:uid="{00000000-0005-0000-0000-000038010000}"/>
    <cellStyle name="60% - Accent5 3" xfId="326" xr:uid="{00000000-0005-0000-0000-000039010000}"/>
    <cellStyle name="60% - Accent5 3 2" xfId="327" xr:uid="{00000000-0005-0000-0000-00003A010000}"/>
    <cellStyle name="60% - Accent5 3 3" xfId="328" xr:uid="{00000000-0005-0000-0000-00003B010000}"/>
    <cellStyle name="60% - Accent5 4" xfId="329" xr:uid="{00000000-0005-0000-0000-00003C010000}"/>
    <cellStyle name="60% - Accent5 5" xfId="330" xr:uid="{00000000-0005-0000-0000-00003D010000}"/>
    <cellStyle name="60% - Accent5 6" xfId="331" xr:uid="{00000000-0005-0000-0000-00003E010000}"/>
    <cellStyle name="60% - Accent6 2" xfId="332" xr:uid="{00000000-0005-0000-0000-00003F010000}"/>
    <cellStyle name="60% - Accent6 2 2" xfId="333" xr:uid="{00000000-0005-0000-0000-000040010000}"/>
    <cellStyle name="60% - Accent6 2 3" xfId="334" xr:uid="{00000000-0005-0000-0000-000041010000}"/>
    <cellStyle name="60% - Accent6 3" xfId="335" xr:uid="{00000000-0005-0000-0000-000042010000}"/>
    <cellStyle name="60% - Accent6 3 2" xfId="336" xr:uid="{00000000-0005-0000-0000-000043010000}"/>
    <cellStyle name="60% - Accent6 3 3" xfId="337" xr:uid="{00000000-0005-0000-0000-000044010000}"/>
    <cellStyle name="60% - Accent6 4" xfId="338" xr:uid="{00000000-0005-0000-0000-000045010000}"/>
    <cellStyle name="60% - Accent6 5" xfId="339" xr:uid="{00000000-0005-0000-0000-000046010000}"/>
    <cellStyle name="60% - Accent6 6" xfId="340" xr:uid="{00000000-0005-0000-0000-000047010000}"/>
    <cellStyle name="_x0007_Á" xfId="341" xr:uid="{00000000-0005-0000-0000-000048010000}"/>
    <cellStyle name="Accent1 2" xfId="342" xr:uid="{00000000-0005-0000-0000-000049010000}"/>
    <cellStyle name="Accent1 2 2" xfId="343" xr:uid="{00000000-0005-0000-0000-00004A010000}"/>
    <cellStyle name="Accent1 2 3" xfId="344" xr:uid="{00000000-0005-0000-0000-00004B010000}"/>
    <cellStyle name="Accent1 3" xfId="345" xr:uid="{00000000-0005-0000-0000-00004C010000}"/>
    <cellStyle name="Accent1 3 2" xfId="346" xr:uid="{00000000-0005-0000-0000-00004D010000}"/>
    <cellStyle name="Accent1 3 3" xfId="347" xr:uid="{00000000-0005-0000-0000-00004E010000}"/>
    <cellStyle name="Accent1 4" xfId="348" xr:uid="{00000000-0005-0000-0000-00004F010000}"/>
    <cellStyle name="Accent1 5" xfId="349" xr:uid="{00000000-0005-0000-0000-000050010000}"/>
    <cellStyle name="Accent1 6" xfId="350" xr:uid="{00000000-0005-0000-0000-000051010000}"/>
    <cellStyle name="Accent2 2" xfId="351" xr:uid="{00000000-0005-0000-0000-000052010000}"/>
    <cellStyle name="Accent2 2 2" xfId="352" xr:uid="{00000000-0005-0000-0000-000053010000}"/>
    <cellStyle name="Accent2 2 3" xfId="353" xr:uid="{00000000-0005-0000-0000-000054010000}"/>
    <cellStyle name="Accent2 3" xfId="354" xr:uid="{00000000-0005-0000-0000-000055010000}"/>
    <cellStyle name="Accent2 3 2" xfId="355" xr:uid="{00000000-0005-0000-0000-000056010000}"/>
    <cellStyle name="Accent2 3 3" xfId="356" xr:uid="{00000000-0005-0000-0000-000057010000}"/>
    <cellStyle name="Accent2 4" xfId="357" xr:uid="{00000000-0005-0000-0000-000058010000}"/>
    <cellStyle name="Accent2 5" xfId="358" xr:uid="{00000000-0005-0000-0000-000059010000}"/>
    <cellStyle name="Accent2 6" xfId="359" xr:uid="{00000000-0005-0000-0000-00005A010000}"/>
    <cellStyle name="Accent3 2" xfId="360" xr:uid="{00000000-0005-0000-0000-00005B010000}"/>
    <cellStyle name="Accent3 2 2" xfId="361" xr:uid="{00000000-0005-0000-0000-00005C010000}"/>
    <cellStyle name="Accent3 2 3" xfId="362" xr:uid="{00000000-0005-0000-0000-00005D010000}"/>
    <cellStyle name="Accent3 3" xfId="363" xr:uid="{00000000-0005-0000-0000-00005E010000}"/>
    <cellStyle name="Accent3 3 2" xfId="364" xr:uid="{00000000-0005-0000-0000-00005F010000}"/>
    <cellStyle name="Accent3 3 3" xfId="365" xr:uid="{00000000-0005-0000-0000-000060010000}"/>
    <cellStyle name="Accent3 4" xfId="366" xr:uid="{00000000-0005-0000-0000-000061010000}"/>
    <cellStyle name="Accent3 5" xfId="367" xr:uid="{00000000-0005-0000-0000-000062010000}"/>
    <cellStyle name="Accent3 6" xfId="368" xr:uid="{00000000-0005-0000-0000-000063010000}"/>
    <cellStyle name="Accent4 2" xfId="369" xr:uid="{00000000-0005-0000-0000-000064010000}"/>
    <cellStyle name="Accent4 2 2" xfId="370" xr:uid="{00000000-0005-0000-0000-000065010000}"/>
    <cellStyle name="Accent4 2 3" xfId="371" xr:uid="{00000000-0005-0000-0000-000066010000}"/>
    <cellStyle name="Accent4 3" xfId="372" xr:uid="{00000000-0005-0000-0000-000067010000}"/>
    <cellStyle name="Accent4 3 2" xfId="373" xr:uid="{00000000-0005-0000-0000-000068010000}"/>
    <cellStyle name="Accent4 3 3" xfId="374" xr:uid="{00000000-0005-0000-0000-000069010000}"/>
    <cellStyle name="Accent4 4" xfId="375" xr:uid="{00000000-0005-0000-0000-00006A010000}"/>
    <cellStyle name="Accent4 5" xfId="376" xr:uid="{00000000-0005-0000-0000-00006B010000}"/>
    <cellStyle name="Accent4 6" xfId="377" xr:uid="{00000000-0005-0000-0000-00006C010000}"/>
    <cellStyle name="Accent5 2" xfId="378" xr:uid="{00000000-0005-0000-0000-00006D010000}"/>
    <cellStyle name="Accent5 2 2" xfId="379" xr:uid="{00000000-0005-0000-0000-00006E010000}"/>
    <cellStyle name="Accent5 2 3" xfId="380" xr:uid="{00000000-0005-0000-0000-00006F010000}"/>
    <cellStyle name="Accent5 3" xfId="381" xr:uid="{00000000-0005-0000-0000-000070010000}"/>
    <cellStyle name="Accent5 4" xfId="382" xr:uid="{00000000-0005-0000-0000-000071010000}"/>
    <cellStyle name="Accent6 2" xfId="383" xr:uid="{00000000-0005-0000-0000-000072010000}"/>
    <cellStyle name="Accent6 2 2" xfId="384" xr:uid="{00000000-0005-0000-0000-000073010000}"/>
    <cellStyle name="Accent6 2 3" xfId="385" xr:uid="{00000000-0005-0000-0000-000074010000}"/>
    <cellStyle name="Accent6 3" xfId="386" xr:uid="{00000000-0005-0000-0000-000075010000}"/>
    <cellStyle name="Accent6 4" xfId="387" xr:uid="{00000000-0005-0000-0000-000076010000}"/>
    <cellStyle name="Adjustable" xfId="388" xr:uid="{00000000-0005-0000-0000-000077010000}"/>
    <cellStyle name="Adjustable 2" xfId="389" xr:uid="{00000000-0005-0000-0000-000078010000}"/>
    <cellStyle name="Adjustable 2 2" xfId="390" xr:uid="{00000000-0005-0000-0000-000079010000}"/>
    <cellStyle name="Adjustable 3" xfId="391" xr:uid="{00000000-0005-0000-0000-00007A010000}"/>
    <cellStyle name="Adjustable 4" xfId="392" xr:uid="{00000000-0005-0000-0000-00007B010000}"/>
    <cellStyle name="Adjustable 5" xfId="393" xr:uid="{00000000-0005-0000-0000-00007C010000}"/>
    <cellStyle name="AFE" xfId="394" xr:uid="{00000000-0005-0000-0000-00007D010000}"/>
    <cellStyle name="AggblueCels_1x" xfId="395" xr:uid="{00000000-0005-0000-0000-00007E010000}"/>
    <cellStyle name="AggBoldCells" xfId="396" xr:uid="{00000000-0005-0000-0000-00007F010000}"/>
    <cellStyle name="AggCels" xfId="397" xr:uid="{00000000-0005-0000-0000-000080010000}"/>
    <cellStyle name="AutoFormat-Optionen" xfId="398" xr:uid="{00000000-0005-0000-0000-000081010000}"/>
    <cellStyle name="Bad 2" xfId="399" xr:uid="{00000000-0005-0000-0000-000082010000}"/>
    <cellStyle name="Bad 2 2" xfId="400" xr:uid="{00000000-0005-0000-0000-000083010000}"/>
    <cellStyle name="Bad 2 3" xfId="401" xr:uid="{00000000-0005-0000-0000-000084010000}"/>
    <cellStyle name="Bad 3" xfId="402" xr:uid="{00000000-0005-0000-0000-000085010000}"/>
    <cellStyle name="Bad 4" xfId="403" xr:uid="{00000000-0005-0000-0000-000086010000}"/>
    <cellStyle name="Band 1" xfId="404" xr:uid="{00000000-0005-0000-0000-000087010000}"/>
    <cellStyle name="Band 2" xfId="405" xr:uid="{00000000-0005-0000-0000-000088010000}"/>
    <cellStyle name="Best" xfId="406" xr:uid="{00000000-0005-0000-0000-000089010000}"/>
    <cellStyle name="Besuchter Hyperlink" xfId="407" xr:uid="{00000000-0005-0000-0000-00008A010000}"/>
    <cellStyle name="Bid £m format" xfId="8161" xr:uid="{2D0AE23C-C8DA-49CC-A963-3E12E2CFE658}"/>
    <cellStyle name="Blue" xfId="408" xr:uid="{00000000-0005-0000-0000-00008B010000}"/>
    <cellStyle name="Bold" xfId="409" xr:uid="{00000000-0005-0000-0000-00008C010000}"/>
    <cellStyle name="Bold 2" xfId="410" xr:uid="{00000000-0005-0000-0000-00008D010000}"/>
    <cellStyle name="Bold 2 2" xfId="411" xr:uid="{00000000-0005-0000-0000-00008E010000}"/>
    <cellStyle name="Bullet" xfId="412" xr:uid="{00000000-0005-0000-0000-00008F010000}"/>
    <cellStyle name="CALC Amount" xfId="413" xr:uid="{00000000-0005-0000-0000-000090010000}"/>
    <cellStyle name="Calculated" xfId="414" xr:uid="{00000000-0005-0000-0000-000091010000}"/>
    <cellStyle name="Calculation 2" xfId="415" xr:uid="{00000000-0005-0000-0000-000092010000}"/>
    <cellStyle name="Calculation 2 2" xfId="416" xr:uid="{00000000-0005-0000-0000-000093010000}"/>
    <cellStyle name="Calculation 2 2 2" xfId="417" xr:uid="{00000000-0005-0000-0000-000094010000}"/>
    <cellStyle name="Calculation 2 2 3" xfId="418" xr:uid="{00000000-0005-0000-0000-000095010000}"/>
    <cellStyle name="Calculation 2 3" xfId="419" xr:uid="{00000000-0005-0000-0000-000096010000}"/>
    <cellStyle name="Calculation 2 4" xfId="420" xr:uid="{00000000-0005-0000-0000-000097010000}"/>
    <cellStyle name="Calculation 2_FES2013 charts 2050 and progress" xfId="421" xr:uid="{00000000-0005-0000-0000-000098010000}"/>
    <cellStyle name="Calculation 3" xfId="422" xr:uid="{00000000-0005-0000-0000-000099010000}"/>
    <cellStyle name="Calculation 3 2" xfId="423" xr:uid="{00000000-0005-0000-0000-00009A010000}"/>
    <cellStyle name="Calculation 3 3" xfId="424" xr:uid="{00000000-0005-0000-0000-00009B010000}"/>
    <cellStyle name="Calculation 4" xfId="425" xr:uid="{00000000-0005-0000-0000-00009C010000}"/>
    <cellStyle name="Calculation 5" xfId="426" xr:uid="{00000000-0005-0000-0000-00009D010000}"/>
    <cellStyle name="Calculation 6" xfId="427" xr:uid="{00000000-0005-0000-0000-00009E010000}"/>
    <cellStyle name="CellBlue1" xfId="428" xr:uid="{00000000-0005-0000-0000-00009F010000}"/>
    <cellStyle name="CellNationValue" xfId="429" xr:uid="{00000000-0005-0000-0000-0000A0010000}"/>
    <cellStyle name="Check Cell 2" xfId="430" xr:uid="{00000000-0005-0000-0000-0000A1010000}"/>
    <cellStyle name="Check Cell 2 2" xfId="431" xr:uid="{00000000-0005-0000-0000-0000A2010000}"/>
    <cellStyle name="Check Cell 2 3" xfId="432" xr:uid="{00000000-0005-0000-0000-0000A3010000}"/>
    <cellStyle name="Check Cell 3" xfId="433" xr:uid="{00000000-0005-0000-0000-0000A4010000}"/>
    <cellStyle name="Check Cell 3 2" xfId="434" xr:uid="{00000000-0005-0000-0000-0000A5010000}"/>
    <cellStyle name="Check Cell 3 3" xfId="435" xr:uid="{00000000-0005-0000-0000-0000A6010000}"/>
    <cellStyle name="Check Cell 4" xfId="436" xr:uid="{00000000-0005-0000-0000-0000A7010000}"/>
    <cellStyle name="Check Cell 5" xfId="437" xr:uid="{00000000-0005-0000-0000-0000A8010000}"/>
    <cellStyle name="Check Cell 6" xfId="438" xr:uid="{00000000-0005-0000-0000-0000A9010000}"/>
    <cellStyle name="CheckCell_RP" xfId="439" xr:uid="{00000000-0005-0000-0000-0000AA010000}"/>
    <cellStyle name="CheckCelLbll_RP" xfId="440" xr:uid="{00000000-0005-0000-0000-0000AB010000}"/>
    <cellStyle name="CIL" xfId="8162" xr:uid="{C3291075-2602-4D62-B573-D0547EA88A93}"/>
    <cellStyle name="CIU" xfId="8163" xr:uid="{3576ABAC-CA34-4162-848E-9A706147A9FC}"/>
    <cellStyle name="CodeOutput_RP" xfId="441" xr:uid="{00000000-0005-0000-0000-0000AC010000}"/>
    <cellStyle name="Colhead" xfId="442" xr:uid="{00000000-0005-0000-0000-0000AD010000}"/>
    <cellStyle name="Column_Heading_RP" xfId="443" xr:uid="{00000000-0005-0000-0000-0000AE010000}"/>
    <cellStyle name="ColumnHeading" xfId="444" xr:uid="{00000000-0005-0000-0000-0000AF010000}"/>
    <cellStyle name="ColumnHeadings" xfId="445" xr:uid="{00000000-0005-0000-0000-0000B0010000}"/>
    <cellStyle name="ColumnHeadings2" xfId="446" xr:uid="{00000000-0005-0000-0000-0000B1010000}"/>
    <cellStyle name="Comma" xfId="1" builtinId="3"/>
    <cellStyle name="Comma [0.0]" xfId="447" xr:uid="{00000000-0005-0000-0000-0000B3010000}"/>
    <cellStyle name="Comma [0.0] 2" xfId="448" xr:uid="{00000000-0005-0000-0000-0000B4010000}"/>
    <cellStyle name="Comma [0.0] 2 2" xfId="449" xr:uid="{00000000-0005-0000-0000-0000B5010000}"/>
    <cellStyle name="Comma [0.0] 2 3" xfId="450" xr:uid="{00000000-0005-0000-0000-0000B6010000}"/>
    <cellStyle name="Comma [0.0] 3" xfId="451" xr:uid="{00000000-0005-0000-0000-0000B7010000}"/>
    <cellStyle name="Comma [0.0] 3 2" xfId="452" xr:uid="{00000000-0005-0000-0000-0000B8010000}"/>
    <cellStyle name="Comma [0.0] 4" xfId="453" xr:uid="{00000000-0005-0000-0000-0000B9010000}"/>
    <cellStyle name="Comma [0.0] 5" xfId="454" xr:uid="{00000000-0005-0000-0000-0000BA010000}"/>
    <cellStyle name="Comma [0.0]_1" xfId="455" xr:uid="{00000000-0005-0000-0000-0000BB010000}"/>
    <cellStyle name="Comma [0] 10" xfId="456" xr:uid="{00000000-0005-0000-0000-0000BC010000}"/>
    <cellStyle name="Comma [0] 10 2" xfId="457" xr:uid="{00000000-0005-0000-0000-0000BD010000}"/>
    <cellStyle name="Comma [0] 10 2 2" xfId="7913" xr:uid="{00000000-0005-0000-0000-0000BE010000}"/>
    <cellStyle name="Comma [0] 10 3" xfId="458" xr:uid="{00000000-0005-0000-0000-0000BF010000}"/>
    <cellStyle name="Comma [0] 10 3 2" xfId="7914" xr:uid="{00000000-0005-0000-0000-0000C0010000}"/>
    <cellStyle name="Comma [0] 10 4" xfId="7912" xr:uid="{00000000-0005-0000-0000-0000C1010000}"/>
    <cellStyle name="Comma [0] 11" xfId="459" xr:uid="{00000000-0005-0000-0000-0000C2010000}"/>
    <cellStyle name="Comma [0] 11 2" xfId="460" xr:uid="{00000000-0005-0000-0000-0000C3010000}"/>
    <cellStyle name="Comma [0] 11 2 2" xfId="7916" xr:uid="{00000000-0005-0000-0000-0000C4010000}"/>
    <cellStyle name="Comma [0] 11 3" xfId="461" xr:uid="{00000000-0005-0000-0000-0000C5010000}"/>
    <cellStyle name="Comma [0] 11 3 2" xfId="7917" xr:uid="{00000000-0005-0000-0000-0000C6010000}"/>
    <cellStyle name="Comma [0] 11 4" xfId="7915" xr:uid="{00000000-0005-0000-0000-0000C7010000}"/>
    <cellStyle name="Comma [0] 12" xfId="462" xr:uid="{00000000-0005-0000-0000-0000C8010000}"/>
    <cellStyle name="Comma [0] 12 2" xfId="463" xr:uid="{00000000-0005-0000-0000-0000C9010000}"/>
    <cellStyle name="Comma [0] 12 2 2" xfId="7919" xr:uid="{00000000-0005-0000-0000-0000CA010000}"/>
    <cellStyle name="Comma [0] 12 3" xfId="464" xr:uid="{00000000-0005-0000-0000-0000CB010000}"/>
    <cellStyle name="Comma [0] 12 3 2" xfId="7920" xr:uid="{00000000-0005-0000-0000-0000CC010000}"/>
    <cellStyle name="Comma [0] 12 4" xfId="7918" xr:uid="{00000000-0005-0000-0000-0000CD010000}"/>
    <cellStyle name="Comma [0] 13" xfId="465" xr:uid="{00000000-0005-0000-0000-0000CE010000}"/>
    <cellStyle name="Comma [0] 13 2" xfId="466" xr:uid="{00000000-0005-0000-0000-0000CF010000}"/>
    <cellStyle name="Comma [0] 13 2 2" xfId="7922" xr:uid="{00000000-0005-0000-0000-0000D0010000}"/>
    <cellStyle name="Comma [0] 13 3" xfId="467" xr:uid="{00000000-0005-0000-0000-0000D1010000}"/>
    <cellStyle name="Comma [0] 13 3 2" xfId="7923" xr:uid="{00000000-0005-0000-0000-0000D2010000}"/>
    <cellStyle name="Comma [0] 13 4" xfId="7921" xr:uid="{00000000-0005-0000-0000-0000D3010000}"/>
    <cellStyle name="Comma [0] 14" xfId="468" xr:uid="{00000000-0005-0000-0000-0000D4010000}"/>
    <cellStyle name="Comma [0] 14 2" xfId="469" xr:uid="{00000000-0005-0000-0000-0000D5010000}"/>
    <cellStyle name="Comma [0] 14 2 2" xfId="7925" xr:uid="{00000000-0005-0000-0000-0000D6010000}"/>
    <cellStyle name="Comma [0] 14 3" xfId="470" xr:uid="{00000000-0005-0000-0000-0000D7010000}"/>
    <cellStyle name="Comma [0] 14 3 2" xfId="7926" xr:uid="{00000000-0005-0000-0000-0000D8010000}"/>
    <cellStyle name="Comma [0] 14 4" xfId="7924" xr:uid="{00000000-0005-0000-0000-0000D9010000}"/>
    <cellStyle name="Comma [0] 15" xfId="471" xr:uid="{00000000-0005-0000-0000-0000DA010000}"/>
    <cellStyle name="Comma [0] 15 2" xfId="472" xr:uid="{00000000-0005-0000-0000-0000DB010000}"/>
    <cellStyle name="Comma [0] 15 2 2" xfId="7928" xr:uid="{00000000-0005-0000-0000-0000DC010000}"/>
    <cellStyle name="Comma [0] 15 3" xfId="473" xr:uid="{00000000-0005-0000-0000-0000DD010000}"/>
    <cellStyle name="Comma [0] 15 3 2" xfId="7929" xr:uid="{00000000-0005-0000-0000-0000DE010000}"/>
    <cellStyle name="Comma [0] 15 4" xfId="7927" xr:uid="{00000000-0005-0000-0000-0000DF010000}"/>
    <cellStyle name="Comma [0] 16" xfId="474" xr:uid="{00000000-0005-0000-0000-0000E0010000}"/>
    <cellStyle name="Comma [0] 16 2" xfId="475" xr:uid="{00000000-0005-0000-0000-0000E1010000}"/>
    <cellStyle name="Comma [0] 16 2 2" xfId="7931" xr:uid="{00000000-0005-0000-0000-0000E2010000}"/>
    <cellStyle name="Comma [0] 16 3" xfId="476" xr:uid="{00000000-0005-0000-0000-0000E3010000}"/>
    <cellStyle name="Comma [0] 16 3 2" xfId="7932" xr:uid="{00000000-0005-0000-0000-0000E4010000}"/>
    <cellStyle name="Comma [0] 16 4" xfId="7930" xr:uid="{00000000-0005-0000-0000-0000E5010000}"/>
    <cellStyle name="Comma [0] 17" xfId="477" xr:uid="{00000000-0005-0000-0000-0000E6010000}"/>
    <cellStyle name="Comma [0] 17 2" xfId="478" xr:uid="{00000000-0005-0000-0000-0000E7010000}"/>
    <cellStyle name="Comma [0] 17 2 2" xfId="7934" xr:uid="{00000000-0005-0000-0000-0000E8010000}"/>
    <cellStyle name="Comma [0] 17 3" xfId="479" xr:uid="{00000000-0005-0000-0000-0000E9010000}"/>
    <cellStyle name="Comma [0] 17 3 2" xfId="7935" xr:uid="{00000000-0005-0000-0000-0000EA010000}"/>
    <cellStyle name="Comma [0] 17 4" xfId="7933" xr:uid="{00000000-0005-0000-0000-0000EB010000}"/>
    <cellStyle name="Comma [0] 18" xfId="480" xr:uid="{00000000-0005-0000-0000-0000EC010000}"/>
    <cellStyle name="Comma [0] 18 2" xfId="481" xr:uid="{00000000-0005-0000-0000-0000ED010000}"/>
    <cellStyle name="Comma [0] 18 2 2" xfId="7937" xr:uid="{00000000-0005-0000-0000-0000EE010000}"/>
    <cellStyle name="Comma [0] 18 3" xfId="482" xr:uid="{00000000-0005-0000-0000-0000EF010000}"/>
    <cellStyle name="Comma [0] 18 3 2" xfId="7938" xr:uid="{00000000-0005-0000-0000-0000F0010000}"/>
    <cellStyle name="Comma [0] 18 4" xfId="7936" xr:uid="{00000000-0005-0000-0000-0000F1010000}"/>
    <cellStyle name="Comma [0] 19" xfId="483" xr:uid="{00000000-0005-0000-0000-0000F2010000}"/>
    <cellStyle name="Comma [0] 19 2" xfId="484" xr:uid="{00000000-0005-0000-0000-0000F3010000}"/>
    <cellStyle name="Comma [0] 19 2 2" xfId="7940" xr:uid="{00000000-0005-0000-0000-0000F4010000}"/>
    <cellStyle name="Comma [0] 19 3" xfId="485" xr:uid="{00000000-0005-0000-0000-0000F5010000}"/>
    <cellStyle name="Comma [0] 19 3 2" xfId="7941" xr:uid="{00000000-0005-0000-0000-0000F6010000}"/>
    <cellStyle name="Comma [0] 19 4" xfId="7939" xr:uid="{00000000-0005-0000-0000-0000F7010000}"/>
    <cellStyle name="Comma [0] 2" xfId="486" xr:uid="{00000000-0005-0000-0000-0000F8010000}"/>
    <cellStyle name="Comma [0] 2 2" xfId="7942" xr:uid="{00000000-0005-0000-0000-0000F9010000}"/>
    <cellStyle name="Comma [0] 20" xfId="487" xr:uid="{00000000-0005-0000-0000-0000FA010000}"/>
    <cellStyle name="Comma [0] 20 2" xfId="488" xr:uid="{00000000-0005-0000-0000-0000FB010000}"/>
    <cellStyle name="Comma [0] 20 2 2" xfId="7944" xr:uid="{00000000-0005-0000-0000-0000FC010000}"/>
    <cellStyle name="Comma [0] 20 3" xfId="489" xr:uid="{00000000-0005-0000-0000-0000FD010000}"/>
    <cellStyle name="Comma [0] 20 3 2" xfId="7945" xr:uid="{00000000-0005-0000-0000-0000FE010000}"/>
    <cellStyle name="Comma [0] 20 4" xfId="7943" xr:uid="{00000000-0005-0000-0000-0000FF010000}"/>
    <cellStyle name="Comma [0] 21" xfId="490" xr:uid="{00000000-0005-0000-0000-000000020000}"/>
    <cellStyle name="Comma [0] 21 2" xfId="491" xr:uid="{00000000-0005-0000-0000-000001020000}"/>
    <cellStyle name="Comma [0] 21 2 2" xfId="7947" xr:uid="{00000000-0005-0000-0000-000002020000}"/>
    <cellStyle name="Comma [0] 21 3" xfId="492" xr:uid="{00000000-0005-0000-0000-000003020000}"/>
    <cellStyle name="Comma [0] 21 3 2" xfId="7948" xr:uid="{00000000-0005-0000-0000-000004020000}"/>
    <cellStyle name="Comma [0] 21 4" xfId="7946" xr:uid="{00000000-0005-0000-0000-000005020000}"/>
    <cellStyle name="Comma [0] 22" xfId="493" xr:uid="{00000000-0005-0000-0000-000006020000}"/>
    <cellStyle name="Comma [0] 22 2" xfId="494" xr:uid="{00000000-0005-0000-0000-000007020000}"/>
    <cellStyle name="Comma [0] 22 2 2" xfId="7950" xr:uid="{00000000-0005-0000-0000-000008020000}"/>
    <cellStyle name="Comma [0] 22 3" xfId="495" xr:uid="{00000000-0005-0000-0000-000009020000}"/>
    <cellStyle name="Comma [0] 22 3 2" xfId="7951" xr:uid="{00000000-0005-0000-0000-00000A020000}"/>
    <cellStyle name="Comma [0] 22 4" xfId="7949" xr:uid="{00000000-0005-0000-0000-00000B020000}"/>
    <cellStyle name="Comma [0] 23" xfId="496" xr:uid="{00000000-0005-0000-0000-00000C020000}"/>
    <cellStyle name="Comma [0] 23 2" xfId="497" xr:uid="{00000000-0005-0000-0000-00000D020000}"/>
    <cellStyle name="Comma [0] 23 2 2" xfId="7953" xr:uid="{00000000-0005-0000-0000-00000E020000}"/>
    <cellStyle name="Comma [0] 23 3" xfId="498" xr:uid="{00000000-0005-0000-0000-00000F020000}"/>
    <cellStyle name="Comma [0] 23 3 2" xfId="7954" xr:uid="{00000000-0005-0000-0000-000010020000}"/>
    <cellStyle name="Comma [0] 23 4" xfId="7952" xr:uid="{00000000-0005-0000-0000-000011020000}"/>
    <cellStyle name="Comma [0] 24" xfId="499" xr:uid="{00000000-0005-0000-0000-000012020000}"/>
    <cellStyle name="Comma [0] 24 2" xfId="500" xr:uid="{00000000-0005-0000-0000-000013020000}"/>
    <cellStyle name="Comma [0] 24 2 2" xfId="7956" xr:uid="{00000000-0005-0000-0000-000014020000}"/>
    <cellStyle name="Comma [0] 24 3" xfId="501" xr:uid="{00000000-0005-0000-0000-000015020000}"/>
    <cellStyle name="Comma [0] 24 3 2" xfId="7957" xr:uid="{00000000-0005-0000-0000-000016020000}"/>
    <cellStyle name="Comma [0] 24 4" xfId="7955" xr:uid="{00000000-0005-0000-0000-000017020000}"/>
    <cellStyle name="Comma [0] 25" xfId="502" xr:uid="{00000000-0005-0000-0000-000018020000}"/>
    <cellStyle name="Comma [0] 25 2" xfId="503" xr:uid="{00000000-0005-0000-0000-000019020000}"/>
    <cellStyle name="Comma [0] 25 2 2" xfId="7959" xr:uid="{00000000-0005-0000-0000-00001A020000}"/>
    <cellStyle name="Comma [0] 25 3" xfId="504" xr:uid="{00000000-0005-0000-0000-00001B020000}"/>
    <cellStyle name="Comma [0] 25 3 2" xfId="7960" xr:uid="{00000000-0005-0000-0000-00001C020000}"/>
    <cellStyle name="Comma [0] 25 4" xfId="7958" xr:uid="{00000000-0005-0000-0000-00001D020000}"/>
    <cellStyle name="Comma [0] 26" xfId="505" xr:uid="{00000000-0005-0000-0000-00001E020000}"/>
    <cellStyle name="Comma [0] 26 2" xfId="506" xr:uid="{00000000-0005-0000-0000-00001F020000}"/>
    <cellStyle name="Comma [0] 26 2 2" xfId="7962" xr:uid="{00000000-0005-0000-0000-000020020000}"/>
    <cellStyle name="Comma [0] 26 3" xfId="507" xr:uid="{00000000-0005-0000-0000-000021020000}"/>
    <cellStyle name="Comma [0] 26 3 2" xfId="7963" xr:uid="{00000000-0005-0000-0000-000022020000}"/>
    <cellStyle name="Comma [0] 26 4" xfId="7961" xr:uid="{00000000-0005-0000-0000-000023020000}"/>
    <cellStyle name="Comma [0] 27" xfId="508" xr:uid="{00000000-0005-0000-0000-000024020000}"/>
    <cellStyle name="Comma [0] 27 2" xfId="509" xr:uid="{00000000-0005-0000-0000-000025020000}"/>
    <cellStyle name="Comma [0] 27 2 2" xfId="7965" xr:uid="{00000000-0005-0000-0000-000026020000}"/>
    <cellStyle name="Comma [0] 27 3" xfId="510" xr:uid="{00000000-0005-0000-0000-000027020000}"/>
    <cellStyle name="Comma [0] 27 3 2" xfId="7966" xr:uid="{00000000-0005-0000-0000-000028020000}"/>
    <cellStyle name="Comma [0] 27 4" xfId="7964" xr:uid="{00000000-0005-0000-0000-000029020000}"/>
    <cellStyle name="Comma [0] 28" xfId="511" xr:uid="{00000000-0005-0000-0000-00002A020000}"/>
    <cellStyle name="Comma [0] 28 2" xfId="512" xr:uid="{00000000-0005-0000-0000-00002B020000}"/>
    <cellStyle name="Comma [0] 28 2 2" xfId="7968" xr:uid="{00000000-0005-0000-0000-00002C020000}"/>
    <cellStyle name="Comma [0] 28 3" xfId="513" xr:uid="{00000000-0005-0000-0000-00002D020000}"/>
    <cellStyle name="Comma [0] 28 3 2" xfId="7969" xr:uid="{00000000-0005-0000-0000-00002E020000}"/>
    <cellStyle name="Comma [0] 28 4" xfId="7967" xr:uid="{00000000-0005-0000-0000-00002F020000}"/>
    <cellStyle name="Comma [0] 29" xfId="514" xr:uid="{00000000-0005-0000-0000-000030020000}"/>
    <cellStyle name="Comma [0] 29 2" xfId="515" xr:uid="{00000000-0005-0000-0000-000031020000}"/>
    <cellStyle name="Comma [0] 29 2 2" xfId="7971" xr:uid="{00000000-0005-0000-0000-000032020000}"/>
    <cellStyle name="Comma [0] 29 3" xfId="516" xr:uid="{00000000-0005-0000-0000-000033020000}"/>
    <cellStyle name="Comma [0] 29 3 2" xfId="7972" xr:uid="{00000000-0005-0000-0000-000034020000}"/>
    <cellStyle name="Comma [0] 29 4" xfId="7970" xr:uid="{00000000-0005-0000-0000-000035020000}"/>
    <cellStyle name="Comma [0] 3" xfId="517" xr:uid="{00000000-0005-0000-0000-000036020000}"/>
    <cellStyle name="Comma [0] 3 2" xfId="518" xr:uid="{00000000-0005-0000-0000-000037020000}"/>
    <cellStyle name="Comma [0] 3 2 2" xfId="7974" xr:uid="{00000000-0005-0000-0000-000038020000}"/>
    <cellStyle name="Comma [0] 3 3" xfId="519" xr:uid="{00000000-0005-0000-0000-000039020000}"/>
    <cellStyle name="Comma [0] 3 3 2" xfId="7975" xr:uid="{00000000-0005-0000-0000-00003A020000}"/>
    <cellStyle name="Comma [0] 3 4" xfId="7973" xr:uid="{00000000-0005-0000-0000-00003B020000}"/>
    <cellStyle name="Comma [0] 30" xfId="520" xr:uid="{00000000-0005-0000-0000-00003C020000}"/>
    <cellStyle name="Comma [0] 30 2" xfId="521" xr:uid="{00000000-0005-0000-0000-00003D020000}"/>
    <cellStyle name="Comma [0] 30 2 2" xfId="7977" xr:uid="{00000000-0005-0000-0000-00003E020000}"/>
    <cellStyle name="Comma [0] 30 3" xfId="522" xr:uid="{00000000-0005-0000-0000-00003F020000}"/>
    <cellStyle name="Comma [0] 30 3 2" xfId="7978" xr:uid="{00000000-0005-0000-0000-000040020000}"/>
    <cellStyle name="Comma [0] 30 4" xfId="7976" xr:uid="{00000000-0005-0000-0000-000041020000}"/>
    <cellStyle name="Comma [0] 31" xfId="523" xr:uid="{00000000-0005-0000-0000-000042020000}"/>
    <cellStyle name="Comma [0] 31 2" xfId="524" xr:uid="{00000000-0005-0000-0000-000043020000}"/>
    <cellStyle name="Comma [0] 31 2 2" xfId="7980" xr:uid="{00000000-0005-0000-0000-000044020000}"/>
    <cellStyle name="Comma [0] 31 3" xfId="525" xr:uid="{00000000-0005-0000-0000-000045020000}"/>
    <cellStyle name="Comma [0] 31 3 2" xfId="7981" xr:uid="{00000000-0005-0000-0000-000046020000}"/>
    <cellStyle name="Comma [0] 31 4" xfId="7979" xr:uid="{00000000-0005-0000-0000-000047020000}"/>
    <cellStyle name="Comma [0] 4" xfId="526" xr:uid="{00000000-0005-0000-0000-000048020000}"/>
    <cellStyle name="Comma [0] 4 2" xfId="7982" xr:uid="{00000000-0005-0000-0000-000049020000}"/>
    <cellStyle name="Comma [0] 5" xfId="527" xr:uid="{00000000-0005-0000-0000-00004A020000}"/>
    <cellStyle name="Comma [0] 5 2" xfId="7983" xr:uid="{00000000-0005-0000-0000-00004B020000}"/>
    <cellStyle name="Comma [0] 6" xfId="528" xr:uid="{00000000-0005-0000-0000-00004C020000}"/>
    <cellStyle name="Comma [0] 7" xfId="529" xr:uid="{00000000-0005-0000-0000-00004D020000}"/>
    <cellStyle name="Comma [0] 7 2" xfId="530" xr:uid="{00000000-0005-0000-0000-00004E020000}"/>
    <cellStyle name="Comma [0] 7 2 2" xfId="7985" xr:uid="{00000000-0005-0000-0000-00004F020000}"/>
    <cellStyle name="Comma [0] 7 3" xfId="531" xr:uid="{00000000-0005-0000-0000-000050020000}"/>
    <cellStyle name="Comma [0] 7 3 2" xfId="7986" xr:uid="{00000000-0005-0000-0000-000051020000}"/>
    <cellStyle name="Comma [0] 7 4" xfId="7984" xr:uid="{00000000-0005-0000-0000-000052020000}"/>
    <cellStyle name="Comma [0] 8" xfId="532" xr:uid="{00000000-0005-0000-0000-000053020000}"/>
    <cellStyle name="Comma [0] 8 2" xfId="533" xr:uid="{00000000-0005-0000-0000-000054020000}"/>
    <cellStyle name="Comma [0] 8 2 2" xfId="7988" xr:uid="{00000000-0005-0000-0000-000055020000}"/>
    <cellStyle name="Comma [0] 8 3" xfId="534" xr:uid="{00000000-0005-0000-0000-000056020000}"/>
    <cellStyle name="Comma [0] 8 3 2" xfId="7989" xr:uid="{00000000-0005-0000-0000-000057020000}"/>
    <cellStyle name="Comma [0] 8 4" xfId="7987" xr:uid="{00000000-0005-0000-0000-000058020000}"/>
    <cellStyle name="Comma [0] 9" xfId="535" xr:uid="{00000000-0005-0000-0000-000059020000}"/>
    <cellStyle name="Comma [0] 9 2" xfId="536" xr:uid="{00000000-0005-0000-0000-00005A020000}"/>
    <cellStyle name="Comma [0] 9 2 2" xfId="7991" xr:uid="{00000000-0005-0000-0000-00005B020000}"/>
    <cellStyle name="Comma [0] 9 3" xfId="537" xr:uid="{00000000-0005-0000-0000-00005C020000}"/>
    <cellStyle name="Comma [0] 9 3 2" xfId="7992" xr:uid="{00000000-0005-0000-0000-00005D020000}"/>
    <cellStyle name="Comma [0] 9 4" xfId="7990" xr:uid="{00000000-0005-0000-0000-00005E020000}"/>
    <cellStyle name="Comma [1]" xfId="538" xr:uid="{00000000-0005-0000-0000-00005F020000}"/>
    <cellStyle name="Comma [2]" xfId="539" xr:uid="{00000000-0005-0000-0000-000060020000}"/>
    <cellStyle name="Comma 10" xfId="540" xr:uid="{00000000-0005-0000-0000-000061020000}"/>
    <cellStyle name="Comma 10 2" xfId="541" xr:uid="{00000000-0005-0000-0000-000062020000}"/>
    <cellStyle name="Comma 10 3" xfId="7993" xr:uid="{00000000-0005-0000-0000-000063020000}"/>
    <cellStyle name="Comma 11" xfId="542" xr:uid="{00000000-0005-0000-0000-000064020000}"/>
    <cellStyle name="Comma 11 2" xfId="543" xr:uid="{00000000-0005-0000-0000-000065020000}"/>
    <cellStyle name="Comma 11 2 2" xfId="7995" xr:uid="{00000000-0005-0000-0000-000066020000}"/>
    <cellStyle name="Comma 11 3" xfId="7994" xr:uid="{00000000-0005-0000-0000-000067020000}"/>
    <cellStyle name="Comma 12" xfId="544" xr:uid="{00000000-0005-0000-0000-000068020000}"/>
    <cellStyle name="Comma 12 2" xfId="545" xr:uid="{00000000-0005-0000-0000-000069020000}"/>
    <cellStyle name="Comma 12 2 2" xfId="7997" xr:uid="{00000000-0005-0000-0000-00006A020000}"/>
    <cellStyle name="Comma 12 3" xfId="7996" xr:uid="{00000000-0005-0000-0000-00006B020000}"/>
    <cellStyle name="Comma 13" xfId="546" xr:uid="{00000000-0005-0000-0000-00006C020000}"/>
    <cellStyle name="Comma 13 2" xfId="547" xr:uid="{00000000-0005-0000-0000-00006D020000}"/>
    <cellStyle name="Comma 13 3" xfId="7998" xr:uid="{00000000-0005-0000-0000-00006E020000}"/>
    <cellStyle name="Comma 14" xfId="548" xr:uid="{00000000-0005-0000-0000-00006F020000}"/>
    <cellStyle name="Comma 14 2" xfId="549" xr:uid="{00000000-0005-0000-0000-000070020000}"/>
    <cellStyle name="Comma 14 2 2" xfId="8000" xr:uid="{00000000-0005-0000-0000-000071020000}"/>
    <cellStyle name="Comma 14 3" xfId="7999" xr:uid="{00000000-0005-0000-0000-000072020000}"/>
    <cellStyle name="Comma 15" xfId="550" xr:uid="{00000000-0005-0000-0000-000073020000}"/>
    <cellStyle name="Comma 15 2" xfId="551" xr:uid="{00000000-0005-0000-0000-000074020000}"/>
    <cellStyle name="Comma 15 3" xfId="8001" xr:uid="{00000000-0005-0000-0000-000075020000}"/>
    <cellStyle name="Comma 16" xfId="552" xr:uid="{00000000-0005-0000-0000-000076020000}"/>
    <cellStyle name="Comma 16 2" xfId="553" xr:uid="{00000000-0005-0000-0000-000077020000}"/>
    <cellStyle name="Comma 16 3" xfId="8002" xr:uid="{00000000-0005-0000-0000-000078020000}"/>
    <cellStyle name="Comma 17" xfId="554" xr:uid="{00000000-0005-0000-0000-000079020000}"/>
    <cellStyle name="Comma 17 2" xfId="555" xr:uid="{00000000-0005-0000-0000-00007A020000}"/>
    <cellStyle name="Comma 17 2 2" xfId="8004" xr:uid="{00000000-0005-0000-0000-00007B020000}"/>
    <cellStyle name="Comma 17 3" xfId="8003" xr:uid="{00000000-0005-0000-0000-00007C020000}"/>
    <cellStyle name="Comma 18" xfId="556" xr:uid="{00000000-0005-0000-0000-00007D020000}"/>
    <cellStyle name="Comma 18 2" xfId="557" xr:uid="{00000000-0005-0000-0000-00007E020000}"/>
    <cellStyle name="Comma 18 2 2" xfId="8006" xr:uid="{00000000-0005-0000-0000-00007F020000}"/>
    <cellStyle name="Comma 18 3" xfId="8005" xr:uid="{00000000-0005-0000-0000-000080020000}"/>
    <cellStyle name="Comma 19" xfId="558" xr:uid="{00000000-0005-0000-0000-000081020000}"/>
    <cellStyle name="Comma 19 2" xfId="559" xr:uid="{00000000-0005-0000-0000-000082020000}"/>
    <cellStyle name="Comma 19 2 2" xfId="8008" xr:uid="{00000000-0005-0000-0000-000083020000}"/>
    <cellStyle name="Comma 19 3" xfId="8007" xr:uid="{00000000-0005-0000-0000-000084020000}"/>
    <cellStyle name="Comma 2" xfId="560" xr:uid="{00000000-0005-0000-0000-000085020000}"/>
    <cellStyle name="Comma 2 10" xfId="8009" xr:uid="{00000000-0005-0000-0000-000086020000}"/>
    <cellStyle name="Comma 2 11" xfId="8164" xr:uid="{0415B531-3139-4D77-91AD-E218F2563FC3}"/>
    <cellStyle name="Comma 2 2" xfId="561" xr:uid="{00000000-0005-0000-0000-000087020000}"/>
    <cellStyle name="Comma 2 2 2" xfId="562" xr:uid="{00000000-0005-0000-0000-000088020000}"/>
    <cellStyle name="Comma 2 2 2 2" xfId="8011" xr:uid="{00000000-0005-0000-0000-000089020000}"/>
    <cellStyle name="Comma 2 2 3" xfId="8010" xr:uid="{00000000-0005-0000-0000-00008A020000}"/>
    <cellStyle name="Comma 2 2 4" xfId="8165" xr:uid="{F1FBF360-041D-40BB-8406-B0200DACB98C}"/>
    <cellStyle name="Comma 2 3" xfId="563" xr:uid="{00000000-0005-0000-0000-00008B020000}"/>
    <cellStyle name="Comma 2 3 2" xfId="564" xr:uid="{00000000-0005-0000-0000-00008C020000}"/>
    <cellStyle name="Comma 2 3 2 2" xfId="8012" xr:uid="{00000000-0005-0000-0000-00008D020000}"/>
    <cellStyle name="Comma 2 3 3" xfId="8392" xr:uid="{179D38C1-1316-498F-8B6B-C193849597D1}"/>
    <cellStyle name="Comma 2 4" xfId="565" xr:uid="{00000000-0005-0000-0000-00008E020000}"/>
    <cellStyle name="Comma 2 4 2" xfId="566" xr:uid="{00000000-0005-0000-0000-00008F020000}"/>
    <cellStyle name="Comma 2 4 2 2" xfId="8014" xr:uid="{00000000-0005-0000-0000-000090020000}"/>
    <cellStyle name="Comma 2 4 3" xfId="8013" xr:uid="{00000000-0005-0000-0000-000091020000}"/>
    <cellStyle name="Comma 2 5" xfId="567" xr:uid="{00000000-0005-0000-0000-000092020000}"/>
    <cellStyle name="Comma 2 5 2" xfId="8015" xr:uid="{00000000-0005-0000-0000-000093020000}"/>
    <cellStyle name="Comma 2 6" xfId="568" xr:uid="{00000000-0005-0000-0000-000094020000}"/>
    <cellStyle name="Comma 2 6 2" xfId="8016" xr:uid="{00000000-0005-0000-0000-000095020000}"/>
    <cellStyle name="Comma 2 7" xfId="569" xr:uid="{00000000-0005-0000-0000-000096020000}"/>
    <cellStyle name="Comma 2 7 2" xfId="8017" xr:uid="{00000000-0005-0000-0000-000097020000}"/>
    <cellStyle name="Comma 2 8" xfId="570" xr:uid="{00000000-0005-0000-0000-000098020000}"/>
    <cellStyle name="Comma 2 8 2" xfId="8018" xr:uid="{00000000-0005-0000-0000-000099020000}"/>
    <cellStyle name="Comma 2 9" xfId="7907" xr:uid="{00000000-0005-0000-0000-00009A020000}"/>
    <cellStyle name="Comma 2 9 2" xfId="8145" xr:uid="{00000000-0005-0000-0000-00009B020000}"/>
    <cellStyle name="Comma 2_Calculations" xfId="571" xr:uid="{00000000-0005-0000-0000-00009C020000}"/>
    <cellStyle name="Comma 20" xfId="572" xr:uid="{00000000-0005-0000-0000-00009D020000}"/>
    <cellStyle name="Comma 20 2" xfId="573" xr:uid="{00000000-0005-0000-0000-00009E020000}"/>
    <cellStyle name="Comma 20 2 2" xfId="8020" xr:uid="{00000000-0005-0000-0000-00009F020000}"/>
    <cellStyle name="Comma 20 3" xfId="574" xr:uid="{00000000-0005-0000-0000-0000A0020000}"/>
    <cellStyle name="Comma 20 3 2" xfId="8021" xr:uid="{00000000-0005-0000-0000-0000A1020000}"/>
    <cellStyle name="Comma 20 4" xfId="8019" xr:uid="{00000000-0005-0000-0000-0000A2020000}"/>
    <cellStyle name="Comma 21" xfId="575" xr:uid="{00000000-0005-0000-0000-0000A3020000}"/>
    <cellStyle name="Comma 21 2" xfId="576" xr:uid="{00000000-0005-0000-0000-0000A4020000}"/>
    <cellStyle name="Comma 21 2 2" xfId="8023" xr:uid="{00000000-0005-0000-0000-0000A5020000}"/>
    <cellStyle name="Comma 21 3" xfId="577" xr:uid="{00000000-0005-0000-0000-0000A6020000}"/>
    <cellStyle name="Comma 21 3 2" xfId="8024" xr:uid="{00000000-0005-0000-0000-0000A7020000}"/>
    <cellStyle name="Comma 21 4" xfId="8022" xr:uid="{00000000-0005-0000-0000-0000A8020000}"/>
    <cellStyle name="Comma 22" xfId="578" xr:uid="{00000000-0005-0000-0000-0000A9020000}"/>
    <cellStyle name="Comma 22 2" xfId="579" xr:uid="{00000000-0005-0000-0000-0000AA020000}"/>
    <cellStyle name="Comma 22 2 2" xfId="8026" xr:uid="{00000000-0005-0000-0000-0000AB020000}"/>
    <cellStyle name="Comma 22 3" xfId="580" xr:uid="{00000000-0005-0000-0000-0000AC020000}"/>
    <cellStyle name="Comma 22 3 2" xfId="8027" xr:uid="{00000000-0005-0000-0000-0000AD020000}"/>
    <cellStyle name="Comma 22 4" xfId="8025" xr:uid="{00000000-0005-0000-0000-0000AE020000}"/>
    <cellStyle name="Comma 23" xfId="581" xr:uid="{00000000-0005-0000-0000-0000AF020000}"/>
    <cellStyle name="Comma 23 2" xfId="582" xr:uid="{00000000-0005-0000-0000-0000B0020000}"/>
    <cellStyle name="Comma 23 2 2" xfId="8029" xr:uid="{00000000-0005-0000-0000-0000B1020000}"/>
    <cellStyle name="Comma 23 3" xfId="583" xr:uid="{00000000-0005-0000-0000-0000B2020000}"/>
    <cellStyle name="Comma 23 3 2" xfId="8030" xr:uid="{00000000-0005-0000-0000-0000B3020000}"/>
    <cellStyle name="Comma 23 4" xfId="8028" xr:uid="{00000000-0005-0000-0000-0000B4020000}"/>
    <cellStyle name="Comma 24" xfId="584" xr:uid="{00000000-0005-0000-0000-0000B5020000}"/>
    <cellStyle name="Comma 24 2" xfId="585" xr:uid="{00000000-0005-0000-0000-0000B6020000}"/>
    <cellStyle name="Comma 24 2 2" xfId="8032" xr:uid="{00000000-0005-0000-0000-0000B7020000}"/>
    <cellStyle name="Comma 24 3" xfId="586" xr:uid="{00000000-0005-0000-0000-0000B8020000}"/>
    <cellStyle name="Comma 24 3 2" xfId="8033" xr:uid="{00000000-0005-0000-0000-0000B9020000}"/>
    <cellStyle name="Comma 24 4" xfId="8031" xr:uid="{00000000-0005-0000-0000-0000BA020000}"/>
    <cellStyle name="Comma 25" xfId="587" xr:uid="{00000000-0005-0000-0000-0000BB020000}"/>
    <cellStyle name="Comma 25 2" xfId="588" xr:uid="{00000000-0005-0000-0000-0000BC020000}"/>
    <cellStyle name="Comma 25 2 2" xfId="8035" xr:uid="{00000000-0005-0000-0000-0000BD020000}"/>
    <cellStyle name="Comma 25 3" xfId="589" xr:uid="{00000000-0005-0000-0000-0000BE020000}"/>
    <cellStyle name="Comma 25 3 2" xfId="8036" xr:uid="{00000000-0005-0000-0000-0000BF020000}"/>
    <cellStyle name="Comma 25 4" xfId="8034" xr:uid="{00000000-0005-0000-0000-0000C0020000}"/>
    <cellStyle name="Comma 26" xfId="590" xr:uid="{00000000-0005-0000-0000-0000C1020000}"/>
    <cellStyle name="Comma 26 2" xfId="591" xr:uid="{00000000-0005-0000-0000-0000C2020000}"/>
    <cellStyle name="Comma 26 2 2" xfId="8038" xr:uid="{00000000-0005-0000-0000-0000C3020000}"/>
    <cellStyle name="Comma 26 3" xfId="592" xr:uid="{00000000-0005-0000-0000-0000C4020000}"/>
    <cellStyle name="Comma 26 3 2" xfId="8039" xr:uid="{00000000-0005-0000-0000-0000C5020000}"/>
    <cellStyle name="Comma 26 4" xfId="8037" xr:uid="{00000000-0005-0000-0000-0000C6020000}"/>
    <cellStyle name="Comma 27" xfId="593" xr:uid="{00000000-0005-0000-0000-0000C7020000}"/>
    <cellStyle name="Comma 27 2" xfId="594" xr:uid="{00000000-0005-0000-0000-0000C8020000}"/>
    <cellStyle name="Comma 27 2 2" xfId="8041" xr:uid="{00000000-0005-0000-0000-0000C9020000}"/>
    <cellStyle name="Comma 27 3" xfId="595" xr:uid="{00000000-0005-0000-0000-0000CA020000}"/>
    <cellStyle name="Comma 27 3 2" xfId="8042" xr:uid="{00000000-0005-0000-0000-0000CB020000}"/>
    <cellStyle name="Comma 27 4" xfId="8040" xr:uid="{00000000-0005-0000-0000-0000CC020000}"/>
    <cellStyle name="Comma 28" xfId="596" xr:uid="{00000000-0005-0000-0000-0000CD020000}"/>
    <cellStyle name="Comma 28 2" xfId="597" xr:uid="{00000000-0005-0000-0000-0000CE020000}"/>
    <cellStyle name="Comma 28 2 2" xfId="8044" xr:uid="{00000000-0005-0000-0000-0000CF020000}"/>
    <cellStyle name="Comma 28 3" xfId="598" xr:uid="{00000000-0005-0000-0000-0000D0020000}"/>
    <cellStyle name="Comma 28 3 2" xfId="8045" xr:uid="{00000000-0005-0000-0000-0000D1020000}"/>
    <cellStyle name="Comma 28 4" xfId="8043" xr:uid="{00000000-0005-0000-0000-0000D2020000}"/>
    <cellStyle name="Comma 29" xfId="599" xr:uid="{00000000-0005-0000-0000-0000D3020000}"/>
    <cellStyle name="Comma 29 2" xfId="600" xr:uid="{00000000-0005-0000-0000-0000D4020000}"/>
    <cellStyle name="Comma 29 2 2" xfId="8047" xr:uid="{00000000-0005-0000-0000-0000D5020000}"/>
    <cellStyle name="Comma 29 3" xfId="601" xr:uid="{00000000-0005-0000-0000-0000D6020000}"/>
    <cellStyle name="Comma 29 3 2" xfId="8048" xr:uid="{00000000-0005-0000-0000-0000D7020000}"/>
    <cellStyle name="Comma 29 4" xfId="8046" xr:uid="{00000000-0005-0000-0000-0000D8020000}"/>
    <cellStyle name="Comma 3" xfId="602" xr:uid="{00000000-0005-0000-0000-0000D9020000}"/>
    <cellStyle name="Comma 3 2" xfId="603" xr:uid="{00000000-0005-0000-0000-0000DA020000}"/>
    <cellStyle name="Comma 3 2 2" xfId="604" xr:uid="{00000000-0005-0000-0000-0000DB020000}"/>
    <cellStyle name="Comma 3 2 2 2" xfId="8051" xr:uid="{00000000-0005-0000-0000-0000DC020000}"/>
    <cellStyle name="Comma 3 2 2 3" xfId="8168" xr:uid="{32E9751B-3B11-4889-B8E5-C8B0A7A41BE0}"/>
    <cellStyle name="Comma 3 2 3" xfId="605" xr:uid="{00000000-0005-0000-0000-0000DD020000}"/>
    <cellStyle name="Comma 3 2 3 2" xfId="8052" xr:uid="{00000000-0005-0000-0000-0000DE020000}"/>
    <cellStyle name="Comma 3 2 3 3" xfId="8394" xr:uid="{2DA7A426-4998-4A85-B4EA-5F88331EE9FF}"/>
    <cellStyle name="Comma 3 2 4" xfId="8050" xr:uid="{00000000-0005-0000-0000-0000DF020000}"/>
    <cellStyle name="Comma 3 2 5" xfId="8167" xr:uid="{D04C1307-2A0C-4C79-A548-61A6ACC95522}"/>
    <cellStyle name="Comma 3 3" xfId="606" xr:uid="{00000000-0005-0000-0000-0000E0020000}"/>
    <cellStyle name="Comma 3 3 2" xfId="8053" xr:uid="{00000000-0005-0000-0000-0000E1020000}"/>
    <cellStyle name="Comma 3 3 3" xfId="8169" xr:uid="{A5D5A08E-E130-4886-A1B6-CBB4864E5BF2}"/>
    <cellStyle name="Comma 3 4" xfId="607" xr:uid="{00000000-0005-0000-0000-0000E2020000}"/>
    <cellStyle name="Comma 3 4 2" xfId="8054" xr:uid="{00000000-0005-0000-0000-0000E3020000}"/>
    <cellStyle name="Comma 3 4 3" xfId="8393" xr:uid="{54121195-7439-406F-B05C-83FE675C8B11}"/>
    <cellStyle name="Comma 3 5" xfId="608" xr:uid="{00000000-0005-0000-0000-0000E4020000}"/>
    <cellStyle name="Comma 3 5 2" xfId="8055" xr:uid="{00000000-0005-0000-0000-0000E5020000}"/>
    <cellStyle name="Comma 3 6" xfId="7905" xr:uid="{00000000-0005-0000-0000-0000E6020000}"/>
    <cellStyle name="Comma 3 6 2" xfId="8144" xr:uid="{00000000-0005-0000-0000-0000E7020000}"/>
    <cellStyle name="Comma 3 7" xfId="8049" xr:uid="{00000000-0005-0000-0000-0000E8020000}"/>
    <cellStyle name="Comma 3 8" xfId="8166" xr:uid="{0706D390-3C23-4376-92C3-50CBA9B9F05F}"/>
    <cellStyle name="Comma 3_Pan_Europe_Datafile_2012_H2" xfId="609" xr:uid="{00000000-0005-0000-0000-0000E9020000}"/>
    <cellStyle name="Comma 30" xfId="610" xr:uid="{00000000-0005-0000-0000-0000EA020000}"/>
    <cellStyle name="Comma 30 2" xfId="611" xr:uid="{00000000-0005-0000-0000-0000EB020000}"/>
    <cellStyle name="Comma 30 2 2" xfId="8057" xr:uid="{00000000-0005-0000-0000-0000EC020000}"/>
    <cellStyle name="Comma 30 3" xfId="612" xr:uid="{00000000-0005-0000-0000-0000ED020000}"/>
    <cellStyle name="Comma 30 3 2" xfId="8058" xr:uid="{00000000-0005-0000-0000-0000EE020000}"/>
    <cellStyle name="Comma 30 4" xfId="8056" xr:uid="{00000000-0005-0000-0000-0000EF020000}"/>
    <cellStyle name="Comma 31" xfId="613" xr:uid="{00000000-0005-0000-0000-0000F0020000}"/>
    <cellStyle name="Comma 31 2" xfId="614" xr:uid="{00000000-0005-0000-0000-0000F1020000}"/>
    <cellStyle name="Comma 31 2 2" xfId="8060" xr:uid="{00000000-0005-0000-0000-0000F2020000}"/>
    <cellStyle name="Comma 31 3" xfId="615" xr:uid="{00000000-0005-0000-0000-0000F3020000}"/>
    <cellStyle name="Comma 31 3 2" xfId="8061" xr:uid="{00000000-0005-0000-0000-0000F4020000}"/>
    <cellStyle name="Comma 31 4" xfId="8059" xr:uid="{00000000-0005-0000-0000-0000F5020000}"/>
    <cellStyle name="Comma 32" xfId="616" xr:uid="{00000000-0005-0000-0000-0000F6020000}"/>
    <cellStyle name="Comma 33" xfId="617" xr:uid="{00000000-0005-0000-0000-0000F7020000}"/>
    <cellStyle name="Comma 33 2" xfId="618" xr:uid="{00000000-0005-0000-0000-0000F8020000}"/>
    <cellStyle name="Comma 33 2 2" xfId="8063" xr:uid="{00000000-0005-0000-0000-0000F9020000}"/>
    <cellStyle name="Comma 33 3" xfId="619" xr:uid="{00000000-0005-0000-0000-0000FA020000}"/>
    <cellStyle name="Comma 33 3 2" xfId="8064" xr:uid="{00000000-0005-0000-0000-0000FB020000}"/>
    <cellStyle name="Comma 33 4" xfId="8062" xr:uid="{00000000-0005-0000-0000-0000FC020000}"/>
    <cellStyle name="Comma 34" xfId="620" xr:uid="{00000000-0005-0000-0000-0000FD020000}"/>
    <cellStyle name="Comma 34 2" xfId="621" xr:uid="{00000000-0005-0000-0000-0000FE020000}"/>
    <cellStyle name="Comma 34 2 2" xfId="8066" xr:uid="{00000000-0005-0000-0000-0000FF020000}"/>
    <cellStyle name="Comma 34 3" xfId="622" xr:uid="{00000000-0005-0000-0000-000000030000}"/>
    <cellStyle name="Comma 34 3 2" xfId="8067" xr:uid="{00000000-0005-0000-0000-000001030000}"/>
    <cellStyle name="Comma 34 4" xfId="8065" xr:uid="{00000000-0005-0000-0000-000002030000}"/>
    <cellStyle name="Comma 35" xfId="623" xr:uid="{00000000-0005-0000-0000-000003030000}"/>
    <cellStyle name="Comma 35 2" xfId="624" xr:uid="{00000000-0005-0000-0000-000004030000}"/>
    <cellStyle name="Comma 35 2 2" xfId="8069" xr:uid="{00000000-0005-0000-0000-000005030000}"/>
    <cellStyle name="Comma 35 3" xfId="625" xr:uid="{00000000-0005-0000-0000-000006030000}"/>
    <cellStyle name="Comma 35 3 2" xfId="8070" xr:uid="{00000000-0005-0000-0000-000007030000}"/>
    <cellStyle name="Comma 35 4" xfId="8068" xr:uid="{00000000-0005-0000-0000-000008030000}"/>
    <cellStyle name="Comma 36" xfId="626" xr:uid="{00000000-0005-0000-0000-000009030000}"/>
    <cellStyle name="Comma 36 2" xfId="627" xr:uid="{00000000-0005-0000-0000-00000A030000}"/>
    <cellStyle name="Comma 36 2 2" xfId="8072" xr:uid="{00000000-0005-0000-0000-00000B030000}"/>
    <cellStyle name="Comma 36 3" xfId="628" xr:uid="{00000000-0005-0000-0000-00000C030000}"/>
    <cellStyle name="Comma 36 3 2" xfId="8073" xr:uid="{00000000-0005-0000-0000-00000D030000}"/>
    <cellStyle name="Comma 36 4" xfId="8071" xr:uid="{00000000-0005-0000-0000-00000E030000}"/>
    <cellStyle name="Comma 37" xfId="629" xr:uid="{00000000-0005-0000-0000-00000F030000}"/>
    <cellStyle name="Comma 37 2" xfId="630" xr:uid="{00000000-0005-0000-0000-000010030000}"/>
    <cellStyle name="Comma 37 2 2" xfId="8075" xr:uid="{00000000-0005-0000-0000-000011030000}"/>
    <cellStyle name="Comma 37 3" xfId="631" xr:uid="{00000000-0005-0000-0000-000012030000}"/>
    <cellStyle name="Comma 37 3 2" xfId="8076" xr:uid="{00000000-0005-0000-0000-000013030000}"/>
    <cellStyle name="Comma 37 4" xfId="8074" xr:uid="{00000000-0005-0000-0000-000014030000}"/>
    <cellStyle name="Comma 38" xfId="632" xr:uid="{00000000-0005-0000-0000-000015030000}"/>
    <cellStyle name="Comma 38 2" xfId="633" xr:uid="{00000000-0005-0000-0000-000016030000}"/>
    <cellStyle name="Comma 38 2 2" xfId="8078" xr:uid="{00000000-0005-0000-0000-000017030000}"/>
    <cellStyle name="Comma 38 3" xfId="634" xr:uid="{00000000-0005-0000-0000-000018030000}"/>
    <cellStyle name="Comma 38 3 2" xfId="8079" xr:uid="{00000000-0005-0000-0000-000019030000}"/>
    <cellStyle name="Comma 38 4" xfId="8077" xr:uid="{00000000-0005-0000-0000-00001A030000}"/>
    <cellStyle name="Comma 39" xfId="635" xr:uid="{00000000-0005-0000-0000-00001B030000}"/>
    <cellStyle name="Comma 39 2" xfId="8080" xr:uid="{00000000-0005-0000-0000-00001C030000}"/>
    <cellStyle name="Comma 4" xfId="636" xr:uid="{00000000-0005-0000-0000-00001D030000}"/>
    <cellStyle name="Comma 4 2" xfId="637" xr:uid="{00000000-0005-0000-0000-00001E030000}"/>
    <cellStyle name="Comma 4 2 2" xfId="8082" xr:uid="{00000000-0005-0000-0000-00001F030000}"/>
    <cellStyle name="Comma 4 2 3" xfId="8171" xr:uid="{2F80ADF3-E0D3-4850-A2B7-45AA0B30075B}"/>
    <cellStyle name="Comma 4 3" xfId="638" xr:uid="{00000000-0005-0000-0000-000020030000}"/>
    <cellStyle name="Comma 4 3 2" xfId="8083" xr:uid="{00000000-0005-0000-0000-000021030000}"/>
    <cellStyle name="Comma 4 3 3" xfId="8395" xr:uid="{2B70FECA-E7D1-4353-A6FD-BFFC31ABC541}"/>
    <cellStyle name="Comma 4 4" xfId="639" xr:uid="{00000000-0005-0000-0000-000022030000}"/>
    <cellStyle name="Comma 4 4 2" xfId="8084" xr:uid="{00000000-0005-0000-0000-000023030000}"/>
    <cellStyle name="Comma 4 5" xfId="8081" xr:uid="{00000000-0005-0000-0000-000024030000}"/>
    <cellStyle name="Comma 4 6" xfId="8170" xr:uid="{65F994DA-F686-4134-BC5A-7BC5A1E26678}"/>
    <cellStyle name="Comma 40" xfId="640" xr:uid="{00000000-0005-0000-0000-000025030000}"/>
    <cellStyle name="Comma 40 2" xfId="8085" xr:uid="{00000000-0005-0000-0000-000026030000}"/>
    <cellStyle name="Comma 41" xfId="641" xr:uid="{00000000-0005-0000-0000-000027030000}"/>
    <cellStyle name="Comma 41 2" xfId="8086" xr:uid="{00000000-0005-0000-0000-000028030000}"/>
    <cellStyle name="Comma 42" xfId="642" xr:uid="{00000000-0005-0000-0000-000029030000}"/>
    <cellStyle name="Comma 42 2" xfId="643" xr:uid="{00000000-0005-0000-0000-00002A030000}"/>
    <cellStyle name="Comma 42 2 2" xfId="8088" xr:uid="{00000000-0005-0000-0000-00002B030000}"/>
    <cellStyle name="Comma 42 3" xfId="8087" xr:uid="{00000000-0005-0000-0000-00002C030000}"/>
    <cellStyle name="Comma 43" xfId="644" xr:uid="{00000000-0005-0000-0000-00002D030000}"/>
    <cellStyle name="Comma 43 2" xfId="645" xr:uid="{00000000-0005-0000-0000-00002E030000}"/>
    <cellStyle name="Comma 43 2 2" xfId="8090" xr:uid="{00000000-0005-0000-0000-00002F030000}"/>
    <cellStyle name="Comma 43 3" xfId="8089" xr:uid="{00000000-0005-0000-0000-000030030000}"/>
    <cellStyle name="Comma 44" xfId="646" xr:uid="{00000000-0005-0000-0000-000031030000}"/>
    <cellStyle name="Comma 44 2" xfId="647" xr:uid="{00000000-0005-0000-0000-000032030000}"/>
    <cellStyle name="Comma 44 2 2" xfId="8092" xr:uid="{00000000-0005-0000-0000-000033030000}"/>
    <cellStyle name="Comma 44 3" xfId="8091" xr:uid="{00000000-0005-0000-0000-000034030000}"/>
    <cellStyle name="Comma 45" xfId="648" xr:uid="{00000000-0005-0000-0000-000035030000}"/>
    <cellStyle name="Comma 45 2" xfId="8093" xr:uid="{00000000-0005-0000-0000-000036030000}"/>
    <cellStyle name="Comma 46" xfId="649" xr:uid="{00000000-0005-0000-0000-000037030000}"/>
    <cellStyle name="Comma 46 2" xfId="8094" xr:uid="{00000000-0005-0000-0000-000038030000}"/>
    <cellStyle name="Comma 47" xfId="650" xr:uid="{00000000-0005-0000-0000-000039030000}"/>
    <cellStyle name="Comma 47 2" xfId="8095" xr:uid="{00000000-0005-0000-0000-00003A030000}"/>
    <cellStyle name="Comma 48" xfId="651" xr:uid="{00000000-0005-0000-0000-00003B030000}"/>
    <cellStyle name="Comma 48 2" xfId="8096" xr:uid="{00000000-0005-0000-0000-00003C030000}"/>
    <cellStyle name="Comma 49" xfId="652" xr:uid="{00000000-0005-0000-0000-00003D030000}"/>
    <cellStyle name="Comma 49 2" xfId="8097" xr:uid="{00000000-0005-0000-0000-00003E030000}"/>
    <cellStyle name="Comma 5" xfId="653" xr:uid="{00000000-0005-0000-0000-00003F030000}"/>
    <cellStyle name="Comma 5 2" xfId="654" xr:uid="{00000000-0005-0000-0000-000040030000}"/>
    <cellStyle name="Comma 5 2 2" xfId="8099" xr:uid="{00000000-0005-0000-0000-000041030000}"/>
    <cellStyle name="Comma 5 3" xfId="655" xr:uid="{00000000-0005-0000-0000-000042030000}"/>
    <cellStyle name="Comma 5 3 2" xfId="8100" xr:uid="{00000000-0005-0000-0000-000043030000}"/>
    <cellStyle name="Comma 5 4" xfId="656" xr:uid="{00000000-0005-0000-0000-000044030000}"/>
    <cellStyle name="Comma 5 4 2" xfId="657" xr:uid="{00000000-0005-0000-0000-000045030000}"/>
    <cellStyle name="Comma 5 4 2 2" xfId="8102" xr:uid="{00000000-0005-0000-0000-000046030000}"/>
    <cellStyle name="Comma 5 4 3" xfId="8101" xr:uid="{00000000-0005-0000-0000-000047030000}"/>
    <cellStyle name="Comma 5 5" xfId="8098" xr:uid="{00000000-0005-0000-0000-000048030000}"/>
    <cellStyle name="Comma 5 6" xfId="8172" xr:uid="{62B6DD9C-8DAB-4143-8880-893A771B9890}"/>
    <cellStyle name="Comma 50" xfId="658" xr:uid="{00000000-0005-0000-0000-000049030000}"/>
    <cellStyle name="Comma 50 2" xfId="8103" xr:uid="{00000000-0005-0000-0000-00004A030000}"/>
    <cellStyle name="Comma 51" xfId="659" xr:uid="{00000000-0005-0000-0000-00004B030000}"/>
    <cellStyle name="Comma 51 2" xfId="8104" xr:uid="{00000000-0005-0000-0000-00004C030000}"/>
    <cellStyle name="Comma 52" xfId="660" xr:uid="{00000000-0005-0000-0000-00004D030000}"/>
    <cellStyle name="Comma 52 2" xfId="8105" xr:uid="{00000000-0005-0000-0000-00004E030000}"/>
    <cellStyle name="Comma 53" xfId="661" xr:uid="{00000000-0005-0000-0000-00004F030000}"/>
    <cellStyle name="Comma 53 2" xfId="8106" xr:uid="{00000000-0005-0000-0000-000050030000}"/>
    <cellStyle name="Comma 54" xfId="662" xr:uid="{00000000-0005-0000-0000-000051030000}"/>
    <cellStyle name="Comma 54 2" xfId="8107" xr:uid="{00000000-0005-0000-0000-000052030000}"/>
    <cellStyle name="Comma 55" xfId="663" xr:uid="{00000000-0005-0000-0000-000053030000}"/>
    <cellStyle name="Comma 55 2" xfId="8108" xr:uid="{00000000-0005-0000-0000-000054030000}"/>
    <cellStyle name="Comma 56" xfId="664" xr:uid="{00000000-0005-0000-0000-000055030000}"/>
    <cellStyle name="Comma 56 2" xfId="8109" xr:uid="{00000000-0005-0000-0000-000056030000}"/>
    <cellStyle name="Comma 57" xfId="665" xr:uid="{00000000-0005-0000-0000-000057030000}"/>
    <cellStyle name="Comma 57 2" xfId="8110" xr:uid="{00000000-0005-0000-0000-000058030000}"/>
    <cellStyle name="Comma 58" xfId="666" xr:uid="{00000000-0005-0000-0000-000059030000}"/>
    <cellStyle name="Comma 58 2" xfId="8111" xr:uid="{00000000-0005-0000-0000-00005A030000}"/>
    <cellStyle name="Comma 59" xfId="667" xr:uid="{00000000-0005-0000-0000-00005B030000}"/>
    <cellStyle name="Comma 59 2" xfId="8112" xr:uid="{00000000-0005-0000-0000-00005C030000}"/>
    <cellStyle name="Comma 6" xfId="668" xr:uid="{00000000-0005-0000-0000-00005D030000}"/>
    <cellStyle name="Comma 6 2" xfId="669" xr:uid="{00000000-0005-0000-0000-00005E030000}"/>
    <cellStyle name="Comma 6 2 2" xfId="8114" xr:uid="{00000000-0005-0000-0000-00005F030000}"/>
    <cellStyle name="Comma 6 3" xfId="670" xr:uid="{00000000-0005-0000-0000-000060030000}"/>
    <cellStyle name="Comma 6 3 2" xfId="8115" xr:uid="{00000000-0005-0000-0000-000061030000}"/>
    <cellStyle name="Comma 6 4" xfId="671" xr:uid="{00000000-0005-0000-0000-000062030000}"/>
    <cellStyle name="Comma 6 4 2" xfId="672" xr:uid="{00000000-0005-0000-0000-000063030000}"/>
    <cellStyle name="Comma 6 4 2 2" xfId="8117" xr:uid="{00000000-0005-0000-0000-000064030000}"/>
    <cellStyle name="Comma 6 4 3" xfId="8116" xr:uid="{00000000-0005-0000-0000-000065030000}"/>
    <cellStyle name="Comma 6 5" xfId="8113" xr:uid="{00000000-0005-0000-0000-000066030000}"/>
    <cellStyle name="Comma 60" xfId="673" xr:uid="{00000000-0005-0000-0000-000067030000}"/>
    <cellStyle name="Comma 60 2" xfId="8118" xr:uid="{00000000-0005-0000-0000-000068030000}"/>
    <cellStyle name="Comma 61" xfId="674" xr:uid="{00000000-0005-0000-0000-000069030000}"/>
    <cellStyle name="Comma 61 2" xfId="8119" xr:uid="{00000000-0005-0000-0000-00006A030000}"/>
    <cellStyle name="Comma 62" xfId="675" xr:uid="{00000000-0005-0000-0000-00006B030000}"/>
    <cellStyle name="Comma 62 2" xfId="8120" xr:uid="{00000000-0005-0000-0000-00006C030000}"/>
    <cellStyle name="Comma 63" xfId="676" xr:uid="{00000000-0005-0000-0000-00006D030000}"/>
    <cellStyle name="Comma 63 2" xfId="8121" xr:uid="{00000000-0005-0000-0000-00006E030000}"/>
    <cellStyle name="Comma 64" xfId="677" xr:uid="{00000000-0005-0000-0000-00006F030000}"/>
    <cellStyle name="Comma 64 2" xfId="8122" xr:uid="{00000000-0005-0000-0000-000070030000}"/>
    <cellStyle name="Comma 65" xfId="7892" xr:uid="{00000000-0005-0000-0000-000071030000}"/>
    <cellStyle name="Comma 65 2" xfId="8139" xr:uid="{00000000-0005-0000-0000-000072030000}"/>
    <cellStyle name="Comma 66" xfId="7893" xr:uid="{00000000-0005-0000-0000-000073030000}"/>
    <cellStyle name="Comma 66 2" xfId="8140" xr:uid="{00000000-0005-0000-0000-000074030000}"/>
    <cellStyle name="Comma 67" xfId="8" xr:uid="{00000000-0005-0000-0000-000075030000}"/>
    <cellStyle name="Comma 67 2" xfId="7910" xr:uid="{00000000-0005-0000-0000-000076030000}"/>
    <cellStyle name="Comma 68" xfId="7901" xr:uid="{00000000-0005-0000-0000-000077030000}"/>
    <cellStyle name="Comma 68 2" xfId="8141" xr:uid="{00000000-0005-0000-0000-000078030000}"/>
    <cellStyle name="Comma 69" xfId="7904" xr:uid="{00000000-0005-0000-0000-000079030000}"/>
    <cellStyle name="Comma 69 2" xfId="8143" xr:uid="{00000000-0005-0000-0000-00007A030000}"/>
    <cellStyle name="Comma 7" xfId="678" xr:uid="{00000000-0005-0000-0000-00007B030000}"/>
    <cellStyle name="Comma 7 2" xfId="679" xr:uid="{00000000-0005-0000-0000-00007C030000}"/>
    <cellStyle name="Comma 7 2 2" xfId="8124" xr:uid="{00000000-0005-0000-0000-00007D030000}"/>
    <cellStyle name="Comma 7 3" xfId="680" xr:uid="{00000000-0005-0000-0000-00007E030000}"/>
    <cellStyle name="Comma 7 3 2" xfId="8125" xr:uid="{00000000-0005-0000-0000-00007F030000}"/>
    <cellStyle name="Comma 7 4" xfId="8123" xr:uid="{00000000-0005-0000-0000-000080030000}"/>
    <cellStyle name="Comma 70" xfId="7908" xr:uid="{00000000-0005-0000-0000-000081030000}"/>
    <cellStyle name="Comma 70 2" xfId="8146" xr:uid="{00000000-0005-0000-0000-000082030000}"/>
    <cellStyle name="Comma 71" xfId="7909" xr:uid="{00000000-0005-0000-0000-000083030000}"/>
    <cellStyle name="Comma 72" xfId="8138" xr:uid="{00000000-0005-0000-0000-000084030000}"/>
    <cellStyle name="Comma 73" xfId="8148" xr:uid="{00000000-0005-0000-0000-000085030000}"/>
    <cellStyle name="Comma 74" xfId="8137" xr:uid="{00000000-0005-0000-0000-000086030000}"/>
    <cellStyle name="Comma 75" xfId="8147" xr:uid="{00000000-0005-0000-0000-000087030000}"/>
    <cellStyle name="Comma 8" xfId="681" xr:uid="{00000000-0005-0000-0000-000088030000}"/>
    <cellStyle name="Comma 8 2" xfId="682" xr:uid="{00000000-0005-0000-0000-000089030000}"/>
    <cellStyle name="Comma 8 2 2" xfId="8127" xr:uid="{00000000-0005-0000-0000-00008A030000}"/>
    <cellStyle name="Comma 8 3" xfId="683" xr:uid="{00000000-0005-0000-0000-00008B030000}"/>
    <cellStyle name="Comma 8 3 2" xfId="8128" xr:uid="{00000000-0005-0000-0000-00008C030000}"/>
    <cellStyle name="Comma 8 4" xfId="8126" xr:uid="{00000000-0005-0000-0000-00008D030000}"/>
    <cellStyle name="Comma 9" xfId="684" xr:uid="{00000000-0005-0000-0000-00008E030000}"/>
    <cellStyle name="Comma 9 2" xfId="685" xr:uid="{00000000-0005-0000-0000-00008F030000}"/>
    <cellStyle name="Comma 9 2 2" xfId="8130" xr:uid="{00000000-0005-0000-0000-000090030000}"/>
    <cellStyle name="Comma 9 3" xfId="8129" xr:uid="{00000000-0005-0000-0000-000091030000}"/>
    <cellStyle name="Comma no zeroes" xfId="686" xr:uid="{00000000-0005-0000-0000-000092030000}"/>
    <cellStyle name="Comma no zeroes 2" xfId="687" xr:uid="{00000000-0005-0000-0000-000093030000}"/>
    <cellStyle name="Comma one decimal no zeroes" xfId="688" xr:uid="{00000000-0005-0000-0000-000094030000}"/>
    <cellStyle name="Comma one decimal no zeroes 2" xfId="689" xr:uid="{00000000-0005-0000-0000-000095030000}"/>
    <cellStyle name="Comment" xfId="690" xr:uid="{00000000-0005-0000-0000-000096030000}"/>
    <cellStyle name="Comments" xfId="691" xr:uid="{00000000-0005-0000-0000-000097030000}"/>
    <cellStyle name="Comments 2" xfId="692" xr:uid="{00000000-0005-0000-0000-000098030000}"/>
    <cellStyle name="Comments 2 2" xfId="693" xr:uid="{00000000-0005-0000-0000-000099030000}"/>
    <cellStyle name="Comments 2 3" xfId="694" xr:uid="{00000000-0005-0000-0000-00009A030000}"/>
    <cellStyle name="Comments 3" xfId="695" xr:uid="{00000000-0005-0000-0000-00009B030000}"/>
    <cellStyle name="Comments 3 2" xfId="696" xr:uid="{00000000-0005-0000-0000-00009C030000}"/>
    <cellStyle name="Comments 4" xfId="697" xr:uid="{00000000-0005-0000-0000-00009D030000}"/>
    <cellStyle name="Comments 4 2" xfId="698" xr:uid="{00000000-0005-0000-0000-00009E030000}"/>
    <cellStyle name="Comments 5" xfId="699" xr:uid="{00000000-0005-0000-0000-00009F030000}"/>
    <cellStyle name="Comments 5 2" xfId="700" xr:uid="{00000000-0005-0000-0000-0000A0030000}"/>
    <cellStyle name="Comments 6" xfId="701" xr:uid="{00000000-0005-0000-0000-0000A1030000}"/>
    <cellStyle name="Comments 7" xfId="702" xr:uid="{00000000-0005-0000-0000-0000A2030000}"/>
    <cellStyle name="Comments_1" xfId="703" xr:uid="{00000000-0005-0000-0000-0000A3030000}"/>
    <cellStyle name="Constant_RP" xfId="704" xr:uid="{00000000-0005-0000-0000-0000A4030000}"/>
    <cellStyle name="ConstantLbl_RP" xfId="705" xr:uid="{00000000-0005-0000-0000-0000A5030000}"/>
    <cellStyle name="Constants" xfId="706" xr:uid="{00000000-0005-0000-0000-0000A6030000}"/>
    <cellStyle name="Constants 2" xfId="707" xr:uid="{00000000-0005-0000-0000-0000A7030000}"/>
    <cellStyle name="Constants 3" xfId="708" xr:uid="{00000000-0005-0000-0000-0000A8030000}"/>
    <cellStyle name="Content1" xfId="709" xr:uid="{00000000-0005-0000-0000-0000A9030000}"/>
    <cellStyle name="Content1 2" xfId="710" xr:uid="{00000000-0005-0000-0000-0000AA030000}"/>
    <cellStyle name="Content1 3" xfId="711" xr:uid="{00000000-0005-0000-0000-0000AB030000}"/>
    <cellStyle name="Content2" xfId="712" xr:uid="{00000000-0005-0000-0000-0000AC030000}"/>
    <cellStyle name="Content2 2" xfId="713" xr:uid="{00000000-0005-0000-0000-0000AD030000}"/>
    <cellStyle name="Content2 3" xfId="714" xr:uid="{00000000-0005-0000-0000-0000AE030000}"/>
    <cellStyle name="Country Data_Normal" xfId="715" xr:uid="{00000000-0005-0000-0000-0000AF030000}"/>
    <cellStyle name="CountryTitle" xfId="716" xr:uid="{00000000-0005-0000-0000-0000B0030000}"/>
    <cellStyle name="Currency [0] 2" xfId="717" xr:uid="{00000000-0005-0000-0000-0000B1030000}"/>
    <cellStyle name="Currency [0] 2 2" xfId="8131" xr:uid="{00000000-0005-0000-0000-0000B2030000}"/>
    <cellStyle name="Currency [0] 3" xfId="718" xr:uid="{00000000-0005-0000-0000-0000B3030000}"/>
    <cellStyle name="Currency [0] 3 2" xfId="8132" xr:uid="{00000000-0005-0000-0000-0000B4030000}"/>
    <cellStyle name="Currency [0] 4" xfId="719" xr:uid="{00000000-0005-0000-0000-0000B5030000}"/>
    <cellStyle name="Currency [0] 4 2" xfId="8133" xr:uid="{00000000-0005-0000-0000-0000B6030000}"/>
    <cellStyle name="Currency 2" xfId="720" xr:uid="{00000000-0005-0000-0000-0000B7030000}"/>
    <cellStyle name="Currency 2 2" xfId="8134" xr:uid="{00000000-0005-0000-0000-0000B8030000}"/>
    <cellStyle name="Currency 2 2 2" xfId="8174" xr:uid="{14984D00-5394-436E-BD48-78A210A9D3E9}"/>
    <cellStyle name="Currency 2 3" xfId="8396" xr:uid="{8A7CE335-81C4-4920-82B2-381EB8B8694E}"/>
    <cellStyle name="Currency 2 4" xfId="8173" xr:uid="{79470914-82DA-4698-A2E5-06B7D3690C99}"/>
    <cellStyle name="Currency 3" xfId="721" xr:uid="{00000000-0005-0000-0000-0000B9030000}"/>
    <cellStyle name="Currency 3 2" xfId="8135" xr:uid="{00000000-0005-0000-0000-0000BA030000}"/>
    <cellStyle name="Currency 4" xfId="722" xr:uid="{00000000-0005-0000-0000-0000BB030000}"/>
    <cellStyle name="Currency 4 2" xfId="8136" xr:uid="{00000000-0005-0000-0000-0000BC030000}"/>
    <cellStyle name="Currency 5" xfId="12" xr:uid="{00000000-0005-0000-0000-0000BD030000}"/>
    <cellStyle name="Currency 5 2" xfId="7911" xr:uid="{00000000-0005-0000-0000-0000BE030000}"/>
    <cellStyle name="Currency 6" xfId="7902" xr:uid="{00000000-0005-0000-0000-0000BF030000}"/>
    <cellStyle name="Currency 6 2" xfId="8142" xr:uid="{00000000-0005-0000-0000-0000C0030000}"/>
    <cellStyle name="CustomizationGreenCells" xfId="723" xr:uid="{00000000-0005-0000-0000-0000C1030000}"/>
    <cellStyle name="CustomizationGreenCells 2" xfId="724" xr:uid="{00000000-0005-0000-0000-0000C2030000}"/>
    <cellStyle name="CustomizationGreenCells 3" xfId="725" xr:uid="{00000000-0005-0000-0000-0000C3030000}"/>
    <cellStyle name="Data" xfId="726" xr:uid="{00000000-0005-0000-0000-0000C4030000}"/>
    <cellStyle name="Description" xfId="727" xr:uid="{00000000-0005-0000-0000-0000C5030000}"/>
    <cellStyle name="Description 2" xfId="8175" xr:uid="{A8C6A054-FDF5-4EA2-88CB-3EBA12572FDE}"/>
    <cellStyle name="Direction" xfId="728" xr:uid="{00000000-0005-0000-0000-0000C6030000}"/>
    <cellStyle name="DM" xfId="729" xr:uid="{00000000-0005-0000-0000-0000C7030000}"/>
    <cellStyle name="Dollar" xfId="730" xr:uid="{00000000-0005-0000-0000-0000C8030000}"/>
    <cellStyle name="Dollars" xfId="731" xr:uid="{00000000-0005-0000-0000-0000C9030000}"/>
    <cellStyle name="Dollars 2" xfId="732" xr:uid="{00000000-0005-0000-0000-0000CA030000}"/>
    <cellStyle name="Dollars 3" xfId="733" xr:uid="{00000000-0005-0000-0000-0000CB030000}"/>
    <cellStyle name="Dollars 3 2" xfId="734" xr:uid="{00000000-0005-0000-0000-0000CC030000}"/>
    <cellStyle name="Dollars 3 3" xfId="735" xr:uid="{00000000-0005-0000-0000-0000CD030000}"/>
    <cellStyle name="Dollars 3 3 2" xfId="736" xr:uid="{00000000-0005-0000-0000-0000CE030000}"/>
    <cellStyle name="Dollars 4" xfId="737" xr:uid="{00000000-0005-0000-0000-0000CF030000}"/>
    <cellStyle name="Dollars 4 2" xfId="738" xr:uid="{00000000-0005-0000-0000-0000D0030000}"/>
    <cellStyle name="Dollars(0)" xfId="739" xr:uid="{00000000-0005-0000-0000-0000D1030000}"/>
    <cellStyle name="Dollars(0) 2" xfId="740" xr:uid="{00000000-0005-0000-0000-0000D2030000}"/>
    <cellStyle name="Dollars(0) 3" xfId="741" xr:uid="{00000000-0005-0000-0000-0000D3030000}"/>
    <cellStyle name="Dollars(0) 3 2" xfId="742" xr:uid="{00000000-0005-0000-0000-0000D4030000}"/>
    <cellStyle name="Dollars(0) 3 3" xfId="743" xr:uid="{00000000-0005-0000-0000-0000D5030000}"/>
    <cellStyle name="Dollars(0) 3 3 2" xfId="744" xr:uid="{00000000-0005-0000-0000-0000D6030000}"/>
    <cellStyle name="Dollars(0) 4" xfId="745" xr:uid="{00000000-0005-0000-0000-0000D7030000}"/>
    <cellStyle name="Dollars(0) 4 2" xfId="746" xr:uid="{00000000-0005-0000-0000-0000D8030000}"/>
    <cellStyle name="Dollars(0)_Gas Flow Dynamics" xfId="747" xr:uid="{00000000-0005-0000-0000-0000D9030000}"/>
    <cellStyle name="Dollars_DDATA" xfId="748" xr:uid="{00000000-0005-0000-0000-0000DA030000}"/>
    <cellStyle name="Empty_B_border" xfId="749" xr:uid="{00000000-0005-0000-0000-0000DB030000}"/>
    <cellStyle name="EmptyReference" xfId="750" xr:uid="{00000000-0005-0000-0000-0000DC030000}"/>
    <cellStyle name="Enlarged" xfId="751" xr:uid="{00000000-0005-0000-0000-0000DD030000}"/>
    <cellStyle name="EOS" xfId="752" xr:uid="{00000000-0005-0000-0000-0000DE030000}"/>
    <cellStyle name="ErrorCheck" xfId="753" xr:uid="{00000000-0005-0000-0000-0000DF030000}"/>
    <cellStyle name="ErrorCheck 2" xfId="754" xr:uid="{00000000-0005-0000-0000-0000E0030000}"/>
    <cellStyle name="ErrorCheck 3" xfId="755" xr:uid="{00000000-0005-0000-0000-0000E1030000}"/>
    <cellStyle name="ErrorCheck 3 2" xfId="756" xr:uid="{00000000-0005-0000-0000-0000E2030000}"/>
    <cellStyle name="ErrorCheck 3 3" xfId="757" xr:uid="{00000000-0005-0000-0000-0000E3030000}"/>
    <cellStyle name="ErrorCheck 3 3 2" xfId="758" xr:uid="{00000000-0005-0000-0000-0000E4030000}"/>
    <cellStyle name="ErrorCheck 4" xfId="759" xr:uid="{00000000-0005-0000-0000-0000E5030000}"/>
    <cellStyle name="ErrorCheck 4 2" xfId="760" xr:uid="{00000000-0005-0000-0000-0000E6030000}"/>
    <cellStyle name="ErrorCheck_Gas Flow Dynamics" xfId="761" xr:uid="{00000000-0005-0000-0000-0000E7030000}"/>
    <cellStyle name="Euro" xfId="762" xr:uid="{00000000-0005-0000-0000-0000E8030000}"/>
    <cellStyle name="Euro 2" xfId="763" xr:uid="{00000000-0005-0000-0000-0000E9030000}"/>
    <cellStyle name="Euro 3" xfId="764" xr:uid="{00000000-0005-0000-0000-0000EA030000}"/>
    <cellStyle name="Euro 3 2" xfId="765" xr:uid="{00000000-0005-0000-0000-0000EB030000}"/>
    <cellStyle name="Euro 4" xfId="766" xr:uid="{00000000-0005-0000-0000-0000EC030000}"/>
    <cellStyle name="Euro 5" xfId="767" xr:uid="{00000000-0005-0000-0000-0000ED030000}"/>
    <cellStyle name="Euro 6" xfId="8176" xr:uid="{11863621-C08D-4E3D-B89B-6B0A40AF1715}"/>
    <cellStyle name="Euro_FES2013 charts 2050 and progress" xfId="768" xr:uid="{00000000-0005-0000-0000-0000EE030000}"/>
    <cellStyle name="Explanatory Text 2" xfId="769" xr:uid="{00000000-0005-0000-0000-0000EF030000}"/>
    <cellStyle name="Explanatory Text 2 2" xfId="770" xr:uid="{00000000-0005-0000-0000-0000F0030000}"/>
    <cellStyle name="Explanatory Text 2 2 2" xfId="771" xr:uid="{00000000-0005-0000-0000-0000F1030000}"/>
    <cellStyle name="Explanatory Text 2 2 3" xfId="772" xr:uid="{00000000-0005-0000-0000-0000F2030000}"/>
    <cellStyle name="Explanatory Text 2 3" xfId="773" xr:uid="{00000000-0005-0000-0000-0000F3030000}"/>
    <cellStyle name="Explanatory Text 3" xfId="774" xr:uid="{00000000-0005-0000-0000-0000F4030000}"/>
    <cellStyle name="Explanatory Text 4" xfId="775" xr:uid="{00000000-0005-0000-0000-0000F5030000}"/>
    <cellStyle name="EYBlocked" xfId="776" xr:uid="{00000000-0005-0000-0000-0000F6030000}"/>
    <cellStyle name="EYBlocked 2" xfId="777" xr:uid="{00000000-0005-0000-0000-0000F7030000}"/>
    <cellStyle name="EYBlocked 3" xfId="778" xr:uid="{00000000-0005-0000-0000-0000F8030000}"/>
    <cellStyle name="EYCallUp" xfId="779" xr:uid="{00000000-0005-0000-0000-0000F9030000}"/>
    <cellStyle name="EYCallUp 2" xfId="780" xr:uid="{00000000-0005-0000-0000-0000FA030000}"/>
    <cellStyle name="EYCallUp 3" xfId="781" xr:uid="{00000000-0005-0000-0000-0000FB030000}"/>
    <cellStyle name="EYCheck" xfId="782" xr:uid="{00000000-0005-0000-0000-0000FC030000}"/>
    <cellStyle name="EYDate" xfId="783" xr:uid="{00000000-0005-0000-0000-0000FD030000}"/>
    <cellStyle name="EYDeviant" xfId="784" xr:uid="{00000000-0005-0000-0000-0000FE030000}"/>
    <cellStyle name="EYDeviant 2" xfId="785" xr:uid="{00000000-0005-0000-0000-0000FF030000}"/>
    <cellStyle name="EYDeviant 3" xfId="786" xr:uid="{00000000-0005-0000-0000-000000040000}"/>
    <cellStyle name="EYHeader1" xfId="787" xr:uid="{00000000-0005-0000-0000-000001040000}"/>
    <cellStyle name="EYHeader1 2" xfId="788" xr:uid="{00000000-0005-0000-0000-000002040000}"/>
    <cellStyle name="EYHeader1 2 2" xfId="789" xr:uid="{00000000-0005-0000-0000-000003040000}"/>
    <cellStyle name="EYHeader1 2 2 2" xfId="790" xr:uid="{00000000-0005-0000-0000-000004040000}"/>
    <cellStyle name="EYHeader1 2 2 3" xfId="791" xr:uid="{00000000-0005-0000-0000-000005040000}"/>
    <cellStyle name="EYHeader1 2 2 4" xfId="792" xr:uid="{00000000-0005-0000-0000-000006040000}"/>
    <cellStyle name="EYHeader1 2 2_Subsidy" xfId="793" xr:uid="{00000000-0005-0000-0000-000007040000}"/>
    <cellStyle name="EYHeader1 2 3" xfId="794" xr:uid="{00000000-0005-0000-0000-000008040000}"/>
    <cellStyle name="EYHeader1 2 4" xfId="795" xr:uid="{00000000-0005-0000-0000-000009040000}"/>
    <cellStyle name="EYHeader1 2 5" xfId="796" xr:uid="{00000000-0005-0000-0000-00000A040000}"/>
    <cellStyle name="EYHeader1 2_ST" xfId="797" xr:uid="{00000000-0005-0000-0000-00000B040000}"/>
    <cellStyle name="EYHeader1 3" xfId="798" xr:uid="{00000000-0005-0000-0000-00000C040000}"/>
    <cellStyle name="EYHeader1 3 10" xfId="799" xr:uid="{00000000-0005-0000-0000-00000D040000}"/>
    <cellStyle name="EYHeader1 3 2" xfId="800" xr:uid="{00000000-0005-0000-0000-00000E040000}"/>
    <cellStyle name="EYHeader1 3 3" xfId="801" xr:uid="{00000000-0005-0000-0000-00000F040000}"/>
    <cellStyle name="EYHeader1 3 4" xfId="802" xr:uid="{00000000-0005-0000-0000-000010040000}"/>
    <cellStyle name="EYHeader1 3 4 2" xfId="803" xr:uid="{00000000-0005-0000-0000-000011040000}"/>
    <cellStyle name="EYHeader1 3 4 2 2" xfId="804" xr:uid="{00000000-0005-0000-0000-000012040000}"/>
    <cellStyle name="EYHeader1 3 4 2 3" xfId="805" xr:uid="{00000000-0005-0000-0000-000013040000}"/>
    <cellStyle name="EYHeader1 3 4 2 4" xfId="806" xr:uid="{00000000-0005-0000-0000-000014040000}"/>
    <cellStyle name="EYHeader1 3 4 2 5" xfId="807" xr:uid="{00000000-0005-0000-0000-000015040000}"/>
    <cellStyle name="EYHeader1 3 4 2 6" xfId="808" xr:uid="{00000000-0005-0000-0000-000016040000}"/>
    <cellStyle name="EYHeader1 3 4 3" xfId="809" xr:uid="{00000000-0005-0000-0000-000017040000}"/>
    <cellStyle name="EYHeader1 3 4 3 2" xfId="810" xr:uid="{00000000-0005-0000-0000-000018040000}"/>
    <cellStyle name="EYHeader1 3 4 4" xfId="811" xr:uid="{00000000-0005-0000-0000-000019040000}"/>
    <cellStyle name="EYHeader1 3 4 5" xfId="812" xr:uid="{00000000-0005-0000-0000-00001A040000}"/>
    <cellStyle name="EYHeader1 3 4 6" xfId="813" xr:uid="{00000000-0005-0000-0000-00001B040000}"/>
    <cellStyle name="EYHeader1 3 4 7" xfId="814" xr:uid="{00000000-0005-0000-0000-00001C040000}"/>
    <cellStyle name="EYHeader1 3 4 8" xfId="815" xr:uid="{00000000-0005-0000-0000-00001D040000}"/>
    <cellStyle name="EYHeader1 3 5" xfId="816" xr:uid="{00000000-0005-0000-0000-00001E040000}"/>
    <cellStyle name="EYHeader1 3 5 2" xfId="817" xr:uid="{00000000-0005-0000-0000-00001F040000}"/>
    <cellStyle name="EYHeader1 3 5 2 2" xfId="818" xr:uid="{00000000-0005-0000-0000-000020040000}"/>
    <cellStyle name="EYHeader1 3 5 2 3" xfId="819" xr:uid="{00000000-0005-0000-0000-000021040000}"/>
    <cellStyle name="EYHeader1 3 5 2 4" xfId="820" xr:uid="{00000000-0005-0000-0000-000022040000}"/>
    <cellStyle name="EYHeader1 3 5 2 5" xfId="821" xr:uid="{00000000-0005-0000-0000-000023040000}"/>
    <cellStyle name="EYHeader1 3 5 2 6" xfId="822" xr:uid="{00000000-0005-0000-0000-000024040000}"/>
    <cellStyle name="EYHeader1 3 5 3" xfId="823" xr:uid="{00000000-0005-0000-0000-000025040000}"/>
    <cellStyle name="EYHeader1 3 5 3 2" xfId="824" xr:uid="{00000000-0005-0000-0000-000026040000}"/>
    <cellStyle name="EYHeader1 3 5 4" xfId="825" xr:uid="{00000000-0005-0000-0000-000027040000}"/>
    <cellStyle name="EYHeader1 3 5 5" xfId="826" xr:uid="{00000000-0005-0000-0000-000028040000}"/>
    <cellStyle name="EYHeader1 3 5 6" xfId="827" xr:uid="{00000000-0005-0000-0000-000029040000}"/>
    <cellStyle name="EYHeader1 3 5 7" xfId="828" xr:uid="{00000000-0005-0000-0000-00002A040000}"/>
    <cellStyle name="EYHeader1 3 5 8" xfId="829" xr:uid="{00000000-0005-0000-0000-00002B040000}"/>
    <cellStyle name="EYHeader1 3 6" xfId="830" xr:uid="{00000000-0005-0000-0000-00002C040000}"/>
    <cellStyle name="EYHeader1 3 6 2" xfId="831" xr:uid="{00000000-0005-0000-0000-00002D040000}"/>
    <cellStyle name="EYHeader1 3 7" xfId="832" xr:uid="{00000000-0005-0000-0000-00002E040000}"/>
    <cellStyle name="EYHeader1 3 8" xfId="833" xr:uid="{00000000-0005-0000-0000-00002F040000}"/>
    <cellStyle name="EYHeader1 3 9" xfId="834" xr:uid="{00000000-0005-0000-0000-000030040000}"/>
    <cellStyle name="EYHeader1 3_Subsidy" xfId="835" xr:uid="{00000000-0005-0000-0000-000031040000}"/>
    <cellStyle name="EYHeader1 4" xfId="836" xr:uid="{00000000-0005-0000-0000-000032040000}"/>
    <cellStyle name="EYHeader1 5" xfId="837" xr:uid="{00000000-0005-0000-0000-000033040000}"/>
    <cellStyle name="EYHeader1 5 2" xfId="838" xr:uid="{00000000-0005-0000-0000-000034040000}"/>
    <cellStyle name="EYHeader1 6" xfId="839" xr:uid="{00000000-0005-0000-0000-000035040000}"/>
    <cellStyle name="EYHeader1 6 2" xfId="840" xr:uid="{00000000-0005-0000-0000-000036040000}"/>
    <cellStyle name="EYHeader1 6 2 2" xfId="841" xr:uid="{00000000-0005-0000-0000-000037040000}"/>
    <cellStyle name="EYHeader1 6 2 3" xfId="842" xr:uid="{00000000-0005-0000-0000-000038040000}"/>
    <cellStyle name="EYHeader1 6 2 4" xfId="843" xr:uid="{00000000-0005-0000-0000-000039040000}"/>
    <cellStyle name="EYHeader1 6 2 5" xfId="844" xr:uid="{00000000-0005-0000-0000-00003A040000}"/>
    <cellStyle name="EYHeader1 6 2 6" xfId="845" xr:uid="{00000000-0005-0000-0000-00003B040000}"/>
    <cellStyle name="EYHeader1 6 3" xfId="846" xr:uid="{00000000-0005-0000-0000-00003C040000}"/>
    <cellStyle name="EYHeader1 6 3 2" xfId="847" xr:uid="{00000000-0005-0000-0000-00003D040000}"/>
    <cellStyle name="EYHeader1 6 4" xfId="848" xr:uid="{00000000-0005-0000-0000-00003E040000}"/>
    <cellStyle name="EYHeader1 6 5" xfId="849" xr:uid="{00000000-0005-0000-0000-00003F040000}"/>
    <cellStyle name="EYHeader1 6 6" xfId="850" xr:uid="{00000000-0005-0000-0000-000040040000}"/>
    <cellStyle name="EYHeader1 6 7" xfId="851" xr:uid="{00000000-0005-0000-0000-000041040000}"/>
    <cellStyle name="EYHeader1 6 8" xfId="852" xr:uid="{00000000-0005-0000-0000-000042040000}"/>
    <cellStyle name="EYHeader1_Calculations" xfId="853" xr:uid="{00000000-0005-0000-0000-000043040000}"/>
    <cellStyle name="EYHeader2" xfId="854" xr:uid="{00000000-0005-0000-0000-000044040000}"/>
    <cellStyle name="EYHeader3" xfId="855" xr:uid="{00000000-0005-0000-0000-000045040000}"/>
    <cellStyle name="EYInputDate" xfId="856" xr:uid="{00000000-0005-0000-0000-000046040000}"/>
    <cellStyle name="EYInputPercent" xfId="857" xr:uid="{00000000-0005-0000-0000-000047040000}"/>
    <cellStyle name="EYInputValue" xfId="858" xr:uid="{00000000-0005-0000-0000-000048040000}"/>
    <cellStyle name="EYNormal" xfId="859" xr:uid="{00000000-0005-0000-0000-000049040000}"/>
    <cellStyle name="EYPercent" xfId="860" xr:uid="{00000000-0005-0000-0000-00004A040000}"/>
    <cellStyle name="EYPercentCapped" xfId="861" xr:uid="{00000000-0005-0000-0000-00004B040000}"/>
    <cellStyle name="EYSubTotal" xfId="862" xr:uid="{00000000-0005-0000-0000-00004C040000}"/>
    <cellStyle name="EYSubTotal 10" xfId="863" xr:uid="{00000000-0005-0000-0000-00004D040000}"/>
    <cellStyle name="EYSubTotal 10 2" xfId="864" xr:uid="{00000000-0005-0000-0000-00004E040000}"/>
    <cellStyle name="EYSubTotal 10 2 2" xfId="865" xr:uid="{00000000-0005-0000-0000-00004F040000}"/>
    <cellStyle name="EYSubTotal 10 2 3" xfId="866" xr:uid="{00000000-0005-0000-0000-000050040000}"/>
    <cellStyle name="EYSubTotal 10 2 4" xfId="867" xr:uid="{00000000-0005-0000-0000-000051040000}"/>
    <cellStyle name="EYSubTotal 10 2 5" xfId="868" xr:uid="{00000000-0005-0000-0000-000052040000}"/>
    <cellStyle name="EYSubTotal 10 2 6" xfId="869" xr:uid="{00000000-0005-0000-0000-000053040000}"/>
    <cellStyle name="EYSubTotal 10 3" xfId="870" xr:uid="{00000000-0005-0000-0000-000054040000}"/>
    <cellStyle name="EYSubTotal 10 3 2" xfId="871" xr:uid="{00000000-0005-0000-0000-000055040000}"/>
    <cellStyle name="EYSubTotal 10 4" xfId="872" xr:uid="{00000000-0005-0000-0000-000056040000}"/>
    <cellStyle name="EYSubTotal 10 5" xfId="873" xr:uid="{00000000-0005-0000-0000-000057040000}"/>
    <cellStyle name="EYSubTotal 10 6" xfId="874" xr:uid="{00000000-0005-0000-0000-000058040000}"/>
    <cellStyle name="EYSubTotal 10 7" xfId="875" xr:uid="{00000000-0005-0000-0000-000059040000}"/>
    <cellStyle name="EYSubTotal 11" xfId="876" xr:uid="{00000000-0005-0000-0000-00005A040000}"/>
    <cellStyle name="EYSubTotal 11 2" xfId="877" xr:uid="{00000000-0005-0000-0000-00005B040000}"/>
    <cellStyle name="EYSubTotal 11 2 2" xfId="878" xr:uid="{00000000-0005-0000-0000-00005C040000}"/>
    <cellStyle name="EYSubTotal 11 2 3" xfId="879" xr:uid="{00000000-0005-0000-0000-00005D040000}"/>
    <cellStyle name="EYSubTotal 11 2 4" xfId="880" xr:uid="{00000000-0005-0000-0000-00005E040000}"/>
    <cellStyle name="EYSubTotal 11 2 5" xfId="881" xr:uid="{00000000-0005-0000-0000-00005F040000}"/>
    <cellStyle name="EYSubTotal 11 2 6" xfId="882" xr:uid="{00000000-0005-0000-0000-000060040000}"/>
    <cellStyle name="EYSubTotal 11 3" xfId="883" xr:uid="{00000000-0005-0000-0000-000061040000}"/>
    <cellStyle name="EYSubTotal 11 3 2" xfId="884" xr:uid="{00000000-0005-0000-0000-000062040000}"/>
    <cellStyle name="EYSubTotal 11 4" xfId="885" xr:uid="{00000000-0005-0000-0000-000063040000}"/>
    <cellStyle name="EYSubTotal 11 5" xfId="886" xr:uid="{00000000-0005-0000-0000-000064040000}"/>
    <cellStyle name="EYSubTotal 11 6" xfId="887" xr:uid="{00000000-0005-0000-0000-000065040000}"/>
    <cellStyle name="EYSubTotal 11 7" xfId="888" xr:uid="{00000000-0005-0000-0000-000066040000}"/>
    <cellStyle name="EYSubTotal 12" xfId="889" xr:uid="{00000000-0005-0000-0000-000067040000}"/>
    <cellStyle name="EYSubTotal 12 2" xfId="890" xr:uid="{00000000-0005-0000-0000-000068040000}"/>
    <cellStyle name="EYSubTotal 12 2 2" xfId="891" xr:uid="{00000000-0005-0000-0000-000069040000}"/>
    <cellStyle name="EYSubTotal 12 2 3" xfId="892" xr:uid="{00000000-0005-0000-0000-00006A040000}"/>
    <cellStyle name="EYSubTotal 12 2 4" xfId="893" xr:uid="{00000000-0005-0000-0000-00006B040000}"/>
    <cellStyle name="EYSubTotal 12 2 5" xfId="894" xr:uid="{00000000-0005-0000-0000-00006C040000}"/>
    <cellStyle name="EYSubTotal 12 2 6" xfId="895" xr:uid="{00000000-0005-0000-0000-00006D040000}"/>
    <cellStyle name="EYSubTotal 12 3" xfId="896" xr:uid="{00000000-0005-0000-0000-00006E040000}"/>
    <cellStyle name="EYSubTotal 12 3 2" xfId="897" xr:uid="{00000000-0005-0000-0000-00006F040000}"/>
    <cellStyle name="EYSubTotal 12 4" xfId="898" xr:uid="{00000000-0005-0000-0000-000070040000}"/>
    <cellStyle name="EYSubTotal 12 5" xfId="899" xr:uid="{00000000-0005-0000-0000-000071040000}"/>
    <cellStyle name="EYSubTotal 12 6" xfId="900" xr:uid="{00000000-0005-0000-0000-000072040000}"/>
    <cellStyle name="EYSubTotal 12 7" xfId="901" xr:uid="{00000000-0005-0000-0000-000073040000}"/>
    <cellStyle name="EYSubTotal 13" xfId="902" xr:uid="{00000000-0005-0000-0000-000074040000}"/>
    <cellStyle name="EYSubTotal 13 2" xfId="903" xr:uid="{00000000-0005-0000-0000-000075040000}"/>
    <cellStyle name="EYSubTotal 13 3" xfId="904" xr:uid="{00000000-0005-0000-0000-000076040000}"/>
    <cellStyle name="EYSubTotal 13 4" xfId="905" xr:uid="{00000000-0005-0000-0000-000077040000}"/>
    <cellStyle name="EYSubTotal 13 5" xfId="906" xr:uid="{00000000-0005-0000-0000-000078040000}"/>
    <cellStyle name="EYSubTotal 13 6" xfId="907" xr:uid="{00000000-0005-0000-0000-000079040000}"/>
    <cellStyle name="EYSubTotal 14" xfId="908" xr:uid="{00000000-0005-0000-0000-00007A040000}"/>
    <cellStyle name="EYSubTotal 14 2" xfId="909" xr:uid="{00000000-0005-0000-0000-00007B040000}"/>
    <cellStyle name="EYSubTotal 15" xfId="910" xr:uid="{00000000-0005-0000-0000-00007C040000}"/>
    <cellStyle name="EYSubTotal 16" xfId="911" xr:uid="{00000000-0005-0000-0000-00007D040000}"/>
    <cellStyle name="EYSubTotal 17" xfId="912" xr:uid="{00000000-0005-0000-0000-00007E040000}"/>
    <cellStyle name="EYSubTotal 18" xfId="913" xr:uid="{00000000-0005-0000-0000-00007F040000}"/>
    <cellStyle name="EYSubTotal 19" xfId="914" xr:uid="{00000000-0005-0000-0000-000080040000}"/>
    <cellStyle name="EYSubTotal 2" xfId="915" xr:uid="{00000000-0005-0000-0000-000081040000}"/>
    <cellStyle name="EYSubTotal 2 10" xfId="916" xr:uid="{00000000-0005-0000-0000-000082040000}"/>
    <cellStyle name="EYSubTotal 2 10 2" xfId="917" xr:uid="{00000000-0005-0000-0000-000083040000}"/>
    <cellStyle name="EYSubTotal 2 10 2 2" xfId="918" xr:uid="{00000000-0005-0000-0000-000084040000}"/>
    <cellStyle name="EYSubTotal 2 10 2 3" xfId="919" xr:uid="{00000000-0005-0000-0000-000085040000}"/>
    <cellStyle name="EYSubTotal 2 10 2 4" xfId="920" xr:uid="{00000000-0005-0000-0000-000086040000}"/>
    <cellStyle name="EYSubTotal 2 10 2 5" xfId="921" xr:uid="{00000000-0005-0000-0000-000087040000}"/>
    <cellStyle name="EYSubTotal 2 10 2 6" xfId="922" xr:uid="{00000000-0005-0000-0000-000088040000}"/>
    <cellStyle name="EYSubTotal 2 10 3" xfId="923" xr:uid="{00000000-0005-0000-0000-000089040000}"/>
    <cellStyle name="EYSubTotal 2 10 3 2" xfId="924" xr:uid="{00000000-0005-0000-0000-00008A040000}"/>
    <cellStyle name="EYSubTotal 2 10 4" xfId="925" xr:uid="{00000000-0005-0000-0000-00008B040000}"/>
    <cellStyle name="EYSubTotal 2 10 5" xfId="926" xr:uid="{00000000-0005-0000-0000-00008C040000}"/>
    <cellStyle name="EYSubTotal 2 10 6" xfId="927" xr:uid="{00000000-0005-0000-0000-00008D040000}"/>
    <cellStyle name="EYSubTotal 2 10 7" xfId="928" xr:uid="{00000000-0005-0000-0000-00008E040000}"/>
    <cellStyle name="EYSubTotal 2 11" xfId="929" xr:uid="{00000000-0005-0000-0000-00008F040000}"/>
    <cellStyle name="EYSubTotal 2 11 2" xfId="930" xr:uid="{00000000-0005-0000-0000-000090040000}"/>
    <cellStyle name="EYSubTotal 2 11 3" xfId="931" xr:uid="{00000000-0005-0000-0000-000091040000}"/>
    <cellStyle name="EYSubTotal 2 11 4" xfId="932" xr:uid="{00000000-0005-0000-0000-000092040000}"/>
    <cellStyle name="EYSubTotal 2 11 5" xfId="933" xr:uid="{00000000-0005-0000-0000-000093040000}"/>
    <cellStyle name="EYSubTotal 2 11 6" xfId="934" xr:uid="{00000000-0005-0000-0000-000094040000}"/>
    <cellStyle name="EYSubTotal 2 12" xfId="935" xr:uid="{00000000-0005-0000-0000-000095040000}"/>
    <cellStyle name="EYSubTotal 2 12 2" xfId="936" xr:uid="{00000000-0005-0000-0000-000096040000}"/>
    <cellStyle name="EYSubTotal 2 13" xfId="937" xr:uid="{00000000-0005-0000-0000-000097040000}"/>
    <cellStyle name="EYSubTotal 2 14" xfId="938" xr:uid="{00000000-0005-0000-0000-000098040000}"/>
    <cellStyle name="EYSubTotal 2 15" xfId="939" xr:uid="{00000000-0005-0000-0000-000099040000}"/>
    <cellStyle name="EYSubTotal 2 16" xfId="940" xr:uid="{00000000-0005-0000-0000-00009A040000}"/>
    <cellStyle name="EYSubTotal 2 17" xfId="941" xr:uid="{00000000-0005-0000-0000-00009B040000}"/>
    <cellStyle name="EYSubTotal 2 2" xfId="942" xr:uid="{00000000-0005-0000-0000-00009C040000}"/>
    <cellStyle name="EYSubTotal 2 2 10" xfId="943" xr:uid="{00000000-0005-0000-0000-00009D040000}"/>
    <cellStyle name="EYSubTotal 2 2 10 2" xfId="944" xr:uid="{00000000-0005-0000-0000-00009E040000}"/>
    <cellStyle name="EYSubTotal 2 2 11" xfId="945" xr:uid="{00000000-0005-0000-0000-00009F040000}"/>
    <cellStyle name="EYSubTotal 2 2 12" xfId="946" xr:uid="{00000000-0005-0000-0000-0000A0040000}"/>
    <cellStyle name="EYSubTotal 2 2 13" xfId="947" xr:uid="{00000000-0005-0000-0000-0000A1040000}"/>
    <cellStyle name="EYSubTotal 2 2 14" xfId="948" xr:uid="{00000000-0005-0000-0000-0000A2040000}"/>
    <cellStyle name="EYSubTotal 2 2 2" xfId="949" xr:uid="{00000000-0005-0000-0000-0000A3040000}"/>
    <cellStyle name="EYSubTotal 2 2 2 2" xfId="950" xr:uid="{00000000-0005-0000-0000-0000A4040000}"/>
    <cellStyle name="EYSubTotal 2 2 2 2 2" xfId="951" xr:uid="{00000000-0005-0000-0000-0000A5040000}"/>
    <cellStyle name="EYSubTotal 2 2 2 2 2 2" xfId="952" xr:uid="{00000000-0005-0000-0000-0000A6040000}"/>
    <cellStyle name="EYSubTotal 2 2 2 2 2 3" xfId="953" xr:uid="{00000000-0005-0000-0000-0000A7040000}"/>
    <cellStyle name="EYSubTotal 2 2 2 2 2 4" xfId="954" xr:uid="{00000000-0005-0000-0000-0000A8040000}"/>
    <cellStyle name="EYSubTotal 2 2 2 2 2 5" xfId="955" xr:uid="{00000000-0005-0000-0000-0000A9040000}"/>
    <cellStyle name="EYSubTotal 2 2 2 2 2 6" xfId="956" xr:uid="{00000000-0005-0000-0000-0000AA040000}"/>
    <cellStyle name="EYSubTotal 2 2 2 2 3" xfId="957" xr:uid="{00000000-0005-0000-0000-0000AB040000}"/>
    <cellStyle name="EYSubTotal 2 2 2 2 3 2" xfId="958" xr:uid="{00000000-0005-0000-0000-0000AC040000}"/>
    <cellStyle name="EYSubTotal 2 2 2 2 4" xfId="959" xr:uid="{00000000-0005-0000-0000-0000AD040000}"/>
    <cellStyle name="EYSubTotal 2 2 2 2 5" xfId="960" xr:uid="{00000000-0005-0000-0000-0000AE040000}"/>
    <cellStyle name="EYSubTotal 2 2 2 2 6" xfId="961" xr:uid="{00000000-0005-0000-0000-0000AF040000}"/>
    <cellStyle name="EYSubTotal 2 2 2 2 7" xfId="962" xr:uid="{00000000-0005-0000-0000-0000B0040000}"/>
    <cellStyle name="EYSubTotal 2 2 2 3" xfId="963" xr:uid="{00000000-0005-0000-0000-0000B1040000}"/>
    <cellStyle name="EYSubTotal 2 2 2 3 2" xfId="964" xr:uid="{00000000-0005-0000-0000-0000B2040000}"/>
    <cellStyle name="EYSubTotal 2 2 2 3 3" xfId="965" xr:uid="{00000000-0005-0000-0000-0000B3040000}"/>
    <cellStyle name="EYSubTotal 2 2 2 3 4" xfId="966" xr:uid="{00000000-0005-0000-0000-0000B4040000}"/>
    <cellStyle name="EYSubTotal 2 2 2 3 5" xfId="967" xr:uid="{00000000-0005-0000-0000-0000B5040000}"/>
    <cellStyle name="EYSubTotal 2 2 2 3 6" xfId="968" xr:uid="{00000000-0005-0000-0000-0000B6040000}"/>
    <cellStyle name="EYSubTotal 2 2 2 4" xfId="969" xr:uid="{00000000-0005-0000-0000-0000B7040000}"/>
    <cellStyle name="EYSubTotal 2 2 2 4 2" xfId="970" xr:uid="{00000000-0005-0000-0000-0000B8040000}"/>
    <cellStyle name="EYSubTotal 2 2 2 5" xfId="971" xr:uid="{00000000-0005-0000-0000-0000B9040000}"/>
    <cellStyle name="EYSubTotal 2 2 2 6" xfId="972" xr:uid="{00000000-0005-0000-0000-0000BA040000}"/>
    <cellStyle name="EYSubTotal 2 2 2 7" xfId="973" xr:uid="{00000000-0005-0000-0000-0000BB040000}"/>
    <cellStyle name="EYSubTotal 2 2 2 8" xfId="974" xr:uid="{00000000-0005-0000-0000-0000BC040000}"/>
    <cellStyle name="EYSubTotal 2 2 2_Subsidy" xfId="975" xr:uid="{00000000-0005-0000-0000-0000BD040000}"/>
    <cellStyle name="EYSubTotal 2 2 3" xfId="976" xr:uid="{00000000-0005-0000-0000-0000BE040000}"/>
    <cellStyle name="EYSubTotal 2 2 3 2" xfId="977" xr:uid="{00000000-0005-0000-0000-0000BF040000}"/>
    <cellStyle name="EYSubTotal 2 2 3 2 2" xfId="978" xr:uid="{00000000-0005-0000-0000-0000C0040000}"/>
    <cellStyle name="EYSubTotal 2 2 3 2 3" xfId="979" xr:uid="{00000000-0005-0000-0000-0000C1040000}"/>
    <cellStyle name="EYSubTotal 2 2 3 2 4" xfId="980" xr:uid="{00000000-0005-0000-0000-0000C2040000}"/>
    <cellStyle name="EYSubTotal 2 2 3 2 5" xfId="981" xr:uid="{00000000-0005-0000-0000-0000C3040000}"/>
    <cellStyle name="EYSubTotal 2 2 3 2 6" xfId="982" xr:uid="{00000000-0005-0000-0000-0000C4040000}"/>
    <cellStyle name="EYSubTotal 2 2 3 3" xfId="983" xr:uid="{00000000-0005-0000-0000-0000C5040000}"/>
    <cellStyle name="EYSubTotal 2 2 3 3 2" xfId="984" xr:uid="{00000000-0005-0000-0000-0000C6040000}"/>
    <cellStyle name="EYSubTotal 2 2 3 4" xfId="985" xr:uid="{00000000-0005-0000-0000-0000C7040000}"/>
    <cellStyle name="EYSubTotal 2 2 3 5" xfId="986" xr:uid="{00000000-0005-0000-0000-0000C8040000}"/>
    <cellStyle name="EYSubTotal 2 2 3 6" xfId="987" xr:uid="{00000000-0005-0000-0000-0000C9040000}"/>
    <cellStyle name="EYSubTotal 2 2 3 7" xfId="988" xr:uid="{00000000-0005-0000-0000-0000CA040000}"/>
    <cellStyle name="EYSubTotal 2 2 4" xfId="989" xr:uid="{00000000-0005-0000-0000-0000CB040000}"/>
    <cellStyle name="EYSubTotal 2 2 4 2" xfId="990" xr:uid="{00000000-0005-0000-0000-0000CC040000}"/>
    <cellStyle name="EYSubTotal 2 2 4 2 2" xfId="991" xr:uid="{00000000-0005-0000-0000-0000CD040000}"/>
    <cellStyle name="EYSubTotal 2 2 4 2 3" xfId="992" xr:uid="{00000000-0005-0000-0000-0000CE040000}"/>
    <cellStyle name="EYSubTotal 2 2 4 2 4" xfId="993" xr:uid="{00000000-0005-0000-0000-0000CF040000}"/>
    <cellStyle name="EYSubTotal 2 2 4 2 5" xfId="994" xr:uid="{00000000-0005-0000-0000-0000D0040000}"/>
    <cellStyle name="EYSubTotal 2 2 4 2 6" xfId="995" xr:uid="{00000000-0005-0000-0000-0000D1040000}"/>
    <cellStyle name="EYSubTotal 2 2 4 3" xfId="996" xr:uid="{00000000-0005-0000-0000-0000D2040000}"/>
    <cellStyle name="EYSubTotal 2 2 4 3 2" xfId="997" xr:uid="{00000000-0005-0000-0000-0000D3040000}"/>
    <cellStyle name="EYSubTotal 2 2 4 4" xfId="998" xr:uid="{00000000-0005-0000-0000-0000D4040000}"/>
    <cellStyle name="EYSubTotal 2 2 4 5" xfId="999" xr:uid="{00000000-0005-0000-0000-0000D5040000}"/>
    <cellStyle name="EYSubTotal 2 2 4 6" xfId="1000" xr:uid="{00000000-0005-0000-0000-0000D6040000}"/>
    <cellStyle name="EYSubTotal 2 2 4 7" xfId="1001" xr:uid="{00000000-0005-0000-0000-0000D7040000}"/>
    <cellStyle name="EYSubTotal 2 2 5" xfId="1002" xr:uid="{00000000-0005-0000-0000-0000D8040000}"/>
    <cellStyle name="EYSubTotal 2 2 5 2" xfId="1003" xr:uid="{00000000-0005-0000-0000-0000D9040000}"/>
    <cellStyle name="EYSubTotal 2 2 5 2 2" xfId="1004" xr:uid="{00000000-0005-0000-0000-0000DA040000}"/>
    <cellStyle name="EYSubTotal 2 2 5 2 3" xfId="1005" xr:uid="{00000000-0005-0000-0000-0000DB040000}"/>
    <cellStyle name="EYSubTotal 2 2 5 2 4" xfId="1006" xr:uid="{00000000-0005-0000-0000-0000DC040000}"/>
    <cellStyle name="EYSubTotal 2 2 5 2 5" xfId="1007" xr:uid="{00000000-0005-0000-0000-0000DD040000}"/>
    <cellStyle name="EYSubTotal 2 2 5 2 6" xfId="1008" xr:uid="{00000000-0005-0000-0000-0000DE040000}"/>
    <cellStyle name="EYSubTotal 2 2 5 3" xfId="1009" xr:uid="{00000000-0005-0000-0000-0000DF040000}"/>
    <cellStyle name="EYSubTotal 2 2 5 3 2" xfId="1010" xr:uid="{00000000-0005-0000-0000-0000E0040000}"/>
    <cellStyle name="EYSubTotal 2 2 5 4" xfId="1011" xr:uid="{00000000-0005-0000-0000-0000E1040000}"/>
    <cellStyle name="EYSubTotal 2 2 5 5" xfId="1012" xr:uid="{00000000-0005-0000-0000-0000E2040000}"/>
    <cellStyle name="EYSubTotal 2 2 5 6" xfId="1013" xr:uid="{00000000-0005-0000-0000-0000E3040000}"/>
    <cellStyle name="EYSubTotal 2 2 5 7" xfId="1014" xr:uid="{00000000-0005-0000-0000-0000E4040000}"/>
    <cellStyle name="EYSubTotal 2 2 6" xfId="1015" xr:uid="{00000000-0005-0000-0000-0000E5040000}"/>
    <cellStyle name="EYSubTotal 2 2 6 2" xfId="1016" xr:uid="{00000000-0005-0000-0000-0000E6040000}"/>
    <cellStyle name="EYSubTotal 2 2 6 2 2" xfId="1017" xr:uid="{00000000-0005-0000-0000-0000E7040000}"/>
    <cellStyle name="EYSubTotal 2 2 6 2 3" xfId="1018" xr:uid="{00000000-0005-0000-0000-0000E8040000}"/>
    <cellStyle name="EYSubTotal 2 2 6 2 4" xfId="1019" xr:uid="{00000000-0005-0000-0000-0000E9040000}"/>
    <cellStyle name="EYSubTotal 2 2 6 2 5" xfId="1020" xr:uid="{00000000-0005-0000-0000-0000EA040000}"/>
    <cellStyle name="EYSubTotal 2 2 6 2 6" xfId="1021" xr:uid="{00000000-0005-0000-0000-0000EB040000}"/>
    <cellStyle name="EYSubTotal 2 2 6 3" xfId="1022" xr:uid="{00000000-0005-0000-0000-0000EC040000}"/>
    <cellStyle name="EYSubTotal 2 2 6 3 2" xfId="1023" xr:uid="{00000000-0005-0000-0000-0000ED040000}"/>
    <cellStyle name="EYSubTotal 2 2 6 4" xfId="1024" xr:uid="{00000000-0005-0000-0000-0000EE040000}"/>
    <cellStyle name="EYSubTotal 2 2 6 5" xfId="1025" xr:uid="{00000000-0005-0000-0000-0000EF040000}"/>
    <cellStyle name="EYSubTotal 2 2 6 6" xfId="1026" xr:uid="{00000000-0005-0000-0000-0000F0040000}"/>
    <cellStyle name="EYSubTotal 2 2 6 7" xfId="1027" xr:uid="{00000000-0005-0000-0000-0000F1040000}"/>
    <cellStyle name="EYSubTotal 2 2 7" xfId="1028" xr:uid="{00000000-0005-0000-0000-0000F2040000}"/>
    <cellStyle name="EYSubTotal 2 2 7 2" xfId="1029" xr:uid="{00000000-0005-0000-0000-0000F3040000}"/>
    <cellStyle name="EYSubTotal 2 2 7 2 2" xfId="1030" xr:uid="{00000000-0005-0000-0000-0000F4040000}"/>
    <cellStyle name="EYSubTotal 2 2 7 2 3" xfId="1031" xr:uid="{00000000-0005-0000-0000-0000F5040000}"/>
    <cellStyle name="EYSubTotal 2 2 7 2 4" xfId="1032" xr:uid="{00000000-0005-0000-0000-0000F6040000}"/>
    <cellStyle name="EYSubTotal 2 2 7 2 5" xfId="1033" xr:uid="{00000000-0005-0000-0000-0000F7040000}"/>
    <cellStyle name="EYSubTotal 2 2 7 2 6" xfId="1034" xr:uid="{00000000-0005-0000-0000-0000F8040000}"/>
    <cellStyle name="EYSubTotal 2 2 7 3" xfId="1035" xr:uid="{00000000-0005-0000-0000-0000F9040000}"/>
    <cellStyle name="EYSubTotal 2 2 7 3 2" xfId="1036" xr:uid="{00000000-0005-0000-0000-0000FA040000}"/>
    <cellStyle name="EYSubTotal 2 2 7 4" xfId="1037" xr:uid="{00000000-0005-0000-0000-0000FB040000}"/>
    <cellStyle name="EYSubTotal 2 2 7 5" xfId="1038" xr:uid="{00000000-0005-0000-0000-0000FC040000}"/>
    <cellStyle name="EYSubTotal 2 2 7 6" xfId="1039" xr:uid="{00000000-0005-0000-0000-0000FD040000}"/>
    <cellStyle name="EYSubTotal 2 2 7 7" xfId="1040" xr:uid="{00000000-0005-0000-0000-0000FE040000}"/>
    <cellStyle name="EYSubTotal 2 2 8" xfId="1041" xr:uid="{00000000-0005-0000-0000-0000FF040000}"/>
    <cellStyle name="EYSubTotal 2 2 8 2" xfId="1042" xr:uid="{00000000-0005-0000-0000-000000050000}"/>
    <cellStyle name="EYSubTotal 2 2 8 2 2" xfId="1043" xr:uid="{00000000-0005-0000-0000-000001050000}"/>
    <cellStyle name="EYSubTotal 2 2 8 2 3" xfId="1044" xr:uid="{00000000-0005-0000-0000-000002050000}"/>
    <cellStyle name="EYSubTotal 2 2 8 2 4" xfId="1045" xr:uid="{00000000-0005-0000-0000-000003050000}"/>
    <cellStyle name="EYSubTotal 2 2 8 2 5" xfId="1046" xr:uid="{00000000-0005-0000-0000-000004050000}"/>
    <cellStyle name="EYSubTotal 2 2 8 2 6" xfId="1047" xr:uid="{00000000-0005-0000-0000-000005050000}"/>
    <cellStyle name="EYSubTotal 2 2 8 3" xfId="1048" xr:uid="{00000000-0005-0000-0000-000006050000}"/>
    <cellStyle name="EYSubTotal 2 2 8 3 2" xfId="1049" xr:uid="{00000000-0005-0000-0000-000007050000}"/>
    <cellStyle name="EYSubTotal 2 2 8 4" xfId="1050" xr:uid="{00000000-0005-0000-0000-000008050000}"/>
    <cellStyle name="EYSubTotal 2 2 8 5" xfId="1051" xr:uid="{00000000-0005-0000-0000-000009050000}"/>
    <cellStyle name="EYSubTotal 2 2 8 6" xfId="1052" xr:uid="{00000000-0005-0000-0000-00000A050000}"/>
    <cellStyle name="EYSubTotal 2 2 8 7" xfId="1053" xr:uid="{00000000-0005-0000-0000-00000B050000}"/>
    <cellStyle name="EYSubTotal 2 2 9" xfId="1054" xr:uid="{00000000-0005-0000-0000-00000C050000}"/>
    <cellStyle name="EYSubTotal 2 2 9 2" xfId="1055" xr:uid="{00000000-0005-0000-0000-00000D050000}"/>
    <cellStyle name="EYSubTotal 2 2 9 3" xfId="1056" xr:uid="{00000000-0005-0000-0000-00000E050000}"/>
    <cellStyle name="EYSubTotal 2 2 9 4" xfId="1057" xr:uid="{00000000-0005-0000-0000-00000F050000}"/>
    <cellStyle name="EYSubTotal 2 2 9 5" xfId="1058" xr:uid="{00000000-0005-0000-0000-000010050000}"/>
    <cellStyle name="EYSubTotal 2 2 9 6" xfId="1059" xr:uid="{00000000-0005-0000-0000-000011050000}"/>
    <cellStyle name="EYSubTotal 2 2_Subsidy" xfId="1060" xr:uid="{00000000-0005-0000-0000-000012050000}"/>
    <cellStyle name="EYSubTotal 2 3" xfId="1061" xr:uid="{00000000-0005-0000-0000-000013050000}"/>
    <cellStyle name="EYSubTotal 2 3 10" xfId="1062" xr:uid="{00000000-0005-0000-0000-000014050000}"/>
    <cellStyle name="EYSubTotal 2 3 10 2" xfId="1063" xr:uid="{00000000-0005-0000-0000-000015050000}"/>
    <cellStyle name="EYSubTotal 2 3 11" xfId="1064" xr:uid="{00000000-0005-0000-0000-000016050000}"/>
    <cellStyle name="EYSubTotal 2 3 12" xfId="1065" xr:uid="{00000000-0005-0000-0000-000017050000}"/>
    <cellStyle name="EYSubTotal 2 3 13" xfId="1066" xr:uid="{00000000-0005-0000-0000-000018050000}"/>
    <cellStyle name="EYSubTotal 2 3 14" xfId="1067" xr:uid="{00000000-0005-0000-0000-000019050000}"/>
    <cellStyle name="EYSubTotal 2 3 2" xfId="1068" xr:uid="{00000000-0005-0000-0000-00001A050000}"/>
    <cellStyle name="EYSubTotal 2 3 2 2" xfId="1069" xr:uid="{00000000-0005-0000-0000-00001B050000}"/>
    <cellStyle name="EYSubTotal 2 3 2 2 2" xfId="1070" xr:uid="{00000000-0005-0000-0000-00001C050000}"/>
    <cellStyle name="EYSubTotal 2 3 2 2 2 2" xfId="1071" xr:uid="{00000000-0005-0000-0000-00001D050000}"/>
    <cellStyle name="EYSubTotal 2 3 2 2 2 3" xfId="1072" xr:uid="{00000000-0005-0000-0000-00001E050000}"/>
    <cellStyle name="EYSubTotal 2 3 2 2 2 4" xfId="1073" xr:uid="{00000000-0005-0000-0000-00001F050000}"/>
    <cellStyle name="EYSubTotal 2 3 2 2 2 5" xfId="1074" xr:uid="{00000000-0005-0000-0000-000020050000}"/>
    <cellStyle name="EYSubTotal 2 3 2 2 2 6" xfId="1075" xr:uid="{00000000-0005-0000-0000-000021050000}"/>
    <cellStyle name="EYSubTotal 2 3 2 2 3" xfId="1076" xr:uid="{00000000-0005-0000-0000-000022050000}"/>
    <cellStyle name="EYSubTotal 2 3 2 2 3 2" xfId="1077" xr:uid="{00000000-0005-0000-0000-000023050000}"/>
    <cellStyle name="EYSubTotal 2 3 2 2 4" xfId="1078" xr:uid="{00000000-0005-0000-0000-000024050000}"/>
    <cellStyle name="EYSubTotal 2 3 2 2 5" xfId="1079" xr:uid="{00000000-0005-0000-0000-000025050000}"/>
    <cellStyle name="EYSubTotal 2 3 2 2 6" xfId="1080" xr:uid="{00000000-0005-0000-0000-000026050000}"/>
    <cellStyle name="EYSubTotal 2 3 2 2 7" xfId="1081" xr:uid="{00000000-0005-0000-0000-000027050000}"/>
    <cellStyle name="EYSubTotal 2 3 2 3" xfId="1082" xr:uid="{00000000-0005-0000-0000-000028050000}"/>
    <cellStyle name="EYSubTotal 2 3 2 3 2" xfId="1083" xr:uid="{00000000-0005-0000-0000-000029050000}"/>
    <cellStyle name="EYSubTotal 2 3 2 3 3" xfId="1084" xr:uid="{00000000-0005-0000-0000-00002A050000}"/>
    <cellStyle name="EYSubTotal 2 3 2 3 4" xfId="1085" xr:uid="{00000000-0005-0000-0000-00002B050000}"/>
    <cellStyle name="EYSubTotal 2 3 2 3 5" xfId="1086" xr:uid="{00000000-0005-0000-0000-00002C050000}"/>
    <cellStyle name="EYSubTotal 2 3 2 3 6" xfId="1087" xr:uid="{00000000-0005-0000-0000-00002D050000}"/>
    <cellStyle name="EYSubTotal 2 3 2 4" xfId="1088" xr:uid="{00000000-0005-0000-0000-00002E050000}"/>
    <cellStyle name="EYSubTotal 2 3 2 4 2" xfId="1089" xr:uid="{00000000-0005-0000-0000-00002F050000}"/>
    <cellStyle name="EYSubTotal 2 3 2 5" xfId="1090" xr:uid="{00000000-0005-0000-0000-000030050000}"/>
    <cellStyle name="EYSubTotal 2 3 2 6" xfId="1091" xr:uid="{00000000-0005-0000-0000-000031050000}"/>
    <cellStyle name="EYSubTotal 2 3 2 7" xfId="1092" xr:uid="{00000000-0005-0000-0000-000032050000}"/>
    <cellStyle name="EYSubTotal 2 3 2 8" xfId="1093" xr:uid="{00000000-0005-0000-0000-000033050000}"/>
    <cellStyle name="EYSubTotal 2 3 2_Subsidy" xfId="1094" xr:uid="{00000000-0005-0000-0000-000034050000}"/>
    <cellStyle name="EYSubTotal 2 3 3" xfId="1095" xr:uid="{00000000-0005-0000-0000-000035050000}"/>
    <cellStyle name="EYSubTotal 2 3 3 2" xfId="1096" xr:uid="{00000000-0005-0000-0000-000036050000}"/>
    <cellStyle name="EYSubTotal 2 3 3 2 2" xfId="1097" xr:uid="{00000000-0005-0000-0000-000037050000}"/>
    <cellStyle name="EYSubTotal 2 3 3 2 3" xfId="1098" xr:uid="{00000000-0005-0000-0000-000038050000}"/>
    <cellStyle name="EYSubTotal 2 3 3 2 4" xfId="1099" xr:uid="{00000000-0005-0000-0000-000039050000}"/>
    <cellStyle name="EYSubTotal 2 3 3 2 5" xfId="1100" xr:uid="{00000000-0005-0000-0000-00003A050000}"/>
    <cellStyle name="EYSubTotal 2 3 3 2 6" xfId="1101" xr:uid="{00000000-0005-0000-0000-00003B050000}"/>
    <cellStyle name="EYSubTotal 2 3 3 3" xfId="1102" xr:uid="{00000000-0005-0000-0000-00003C050000}"/>
    <cellStyle name="EYSubTotal 2 3 3 3 2" xfId="1103" xr:uid="{00000000-0005-0000-0000-00003D050000}"/>
    <cellStyle name="EYSubTotal 2 3 3 4" xfId="1104" xr:uid="{00000000-0005-0000-0000-00003E050000}"/>
    <cellStyle name="EYSubTotal 2 3 3 5" xfId="1105" xr:uid="{00000000-0005-0000-0000-00003F050000}"/>
    <cellStyle name="EYSubTotal 2 3 3 6" xfId="1106" xr:uid="{00000000-0005-0000-0000-000040050000}"/>
    <cellStyle name="EYSubTotal 2 3 3 7" xfId="1107" xr:uid="{00000000-0005-0000-0000-000041050000}"/>
    <cellStyle name="EYSubTotal 2 3 4" xfId="1108" xr:uid="{00000000-0005-0000-0000-000042050000}"/>
    <cellStyle name="EYSubTotal 2 3 4 2" xfId="1109" xr:uid="{00000000-0005-0000-0000-000043050000}"/>
    <cellStyle name="EYSubTotal 2 3 4 2 2" xfId="1110" xr:uid="{00000000-0005-0000-0000-000044050000}"/>
    <cellStyle name="EYSubTotal 2 3 4 2 3" xfId="1111" xr:uid="{00000000-0005-0000-0000-000045050000}"/>
    <cellStyle name="EYSubTotal 2 3 4 2 4" xfId="1112" xr:uid="{00000000-0005-0000-0000-000046050000}"/>
    <cellStyle name="EYSubTotal 2 3 4 2 5" xfId="1113" xr:uid="{00000000-0005-0000-0000-000047050000}"/>
    <cellStyle name="EYSubTotal 2 3 4 2 6" xfId="1114" xr:uid="{00000000-0005-0000-0000-000048050000}"/>
    <cellStyle name="EYSubTotal 2 3 4 3" xfId="1115" xr:uid="{00000000-0005-0000-0000-000049050000}"/>
    <cellStyle name="EYSubTotal 2 3 4 3 2" xfId="1116" xr:uid="{00000000-0005-0000-0000-00004A050000}"/>
    <cellStyle name="EYSubTotal 2 3 4 4" xfId="1117" xr:uid="{00000000-0005-0000-0000-00004B050000}"/>
    <cellStyle name="EYSubTotal 2 3 4 5" xfId="1118" xr:uid="{00000000-0005-0000-0000-00004C050000}"/>
    <cellStyle name="EYSubTotal 2 3 4 6" xfId="1119" xr:uid="{00000000-0005-0000-0000-00004D050000}"/>
    <cellStyle name="EYSubTotal 2 3 4 7" xfId="1120" xr:uid="{00000000-0005-0000-0000-00004E050000}"/>
    <cellStyle name="EYSubTotal 2 3 5" xfId="1121" xr:uid="{00000000-0005-0000-0000-00004F050000}"/>
    <cellStyle name="EYSubTotal 2 3 5 2" xfId="1122" xr:uid="{00000000-0005-0000-0000-000050050000}"/>
    <cellStyle name="EYSubTotal 2 3 5 2 2" xfId="1123" xr:uid="{00000000-0005-0000-0000-000051050000}"/>
    <cellStyle name="EYSubTotal 2 3 5 2 3" xfId="1124" xr:uid="{00000000-0005-0000-0000-000052050000}"/>
    <cellStyle name="EYSubTotal 2 3 5 2 4" xfId="1125" xr:uid="{00000000-0005-0000-0000-000053050000}"/>
    <cellStyle name="EYSubTotal 2 3 5 2 5" xfId="1126" xr:uid="{00000000-0005-0000-0000-000054050000}"/>
    <cellStyle name="EYSubTotal 2 3 5 2 6" xfId="1127" xr:uid="{00000000-0005-0000-0000-000055050000}"/>
    <cellStyle name="EYSubTotal 2 3 5 3" xfId="1128" xr:uid="{00000000-0005-0000-0000-000056050000}"/>
    <cellStyle name="EYSubTotal 2 3 5 3 2" xfId="1129" xr:uid="{00000000-0005-0000-0000-000057050000}"/>
    <cellStyle name="EYSubTotal 2 3 5 4" xfId="1130" xr:uid="{00000000-0005-0000-0000-000058050000}"/>
    <cellStyle name="EYSubTotal 2 3 5 5" xfId="1131" xr:uid="{00000000-0005-0000-0000-000059050000}"/>
    <cellStyle name="EYSubTotal 2 3 5 6" xfId="1132" xr:uid="{00000000-0005-0000-0000-00005A050000}"/>
    <cellStyle name="EYSubTotal 2 3 5 7" xfId="1133" xr:uid="{00000000-0005-0000-0000-00005B050000}"/>
    <cellStyle name="EYSubTotal 2 3 6" xfId="1134" xr:uid="{00000000-0005-0000-0000-00005C050000}"/>
    <cellStyle name="EYSubTotal 2 3 6 2" xfId="1135" xr:uid="{00000000-0005-0000-0000-00005D050000}"/>
    <cellStyle name="EYSubTotal 2 3 6 2 2" xfId="1136" xr:uid="{00000000-0005-0000-0000-00005E050000}"/>
    <cellStyle name="EYSubTotal 2 3 6 2 3" xfId="1137" xr:uid="{00000000-0005-0000-0000-00005F050000}"/>
    <cellStyle name="EYSubTotal 2 3 6 2 4" xfId="1138" xr:uid="{00000000-0005-0000-0000-000060050000}"/>
    <cellStyle name="EYSubTotal 2 3 6 2 5" xfId="1139" xr:uid="{00000000-0005-0000-0000-000061050000}"/>
    <cellStyle name="EYSubTotal 2 3 6 2 6" xfId="1140" xr:uid="{00000000-0005-0000-0000-000062050000}"/>
    <cellStyle name="EYSubTotal 2 3 6 3" xfId="1141" xr:uid="{00000000-0005-0000-0000-000063050000}"/>
    <cellStyle name="EYSubTotal 2 3 6 3 2" xfId="1142" xr:uid="{00000000-0005-0000-0000-000064050000}"/>
    <cellStyle name="EYSubTotal 2 3 6 4" xfId="1143" xr:uid="{00000000-0005-0000-0000-000065050000}"/>
    <cellStyle name="EYSubTotal 2 3 6 5" xfId="1144" xr:uid="{00000000-0005-0000-0000-000066050000}"/>
    <cellStyle name="EYSubTotal 2 3 6 6" xfId="1145" xr:uid="{00000000-0005-0000-0000-000067050000}"/>
    <cellStyle name="EYSubTotal 2 3 6 7" xfId="1146" xr:uid="{00000000-0005-0000-0000-000068050000}"/>
    <cellStyle name="EYSubTotal 2 3 7" xfId="1147" xr:uid="{00000000-0005-0000-0000-000069050000}"/>
    <cellStyle name="EYSubTotal 2 3 7 2" xfId="1148" xr:uid="{00000000-0005-0000-0000-00006A050000}"/>
    <cellStyle name="EYSubTotal 2 3 7 2 2" xfId="1149" xr:uid="{00000000-0005-0000-0000-00006B050000}"/>
    <cellStyle name="EYSubTotal 2 3 7 2 3" xfId="1150" xr:uid="{00000000-0005-0000-0000-00006C050000}"/>
    <cellStyle name="EYSubTotal 2 3 7 2 4" xfId="1151" xr:uid="{00000000-0005-0000-0000-00006D050000}"/>
    <cellStyle name="EYSubTotal 2 3 7 2 5" xfId="1152" xr:uid="{00000000-0005-0000-0000-00006E050000}"/>
    <cellStyle name="EYSubTotal 2 3 7 2 6" xfId="1153" xr:uid="{00000000-0005-0000-0000-00006F050000}"/>
    <cellStyle name="EYSubTotal 2 3 7 3" xfId="1154" xr:uid="{00000000-0005-0000-0000-000070050000}"/>
    <cellStyle name="EYSubTotal 2 3 7 3 2" xfId="1155" xr:uid="{00000000-0005-0000-0000-000071050000}"/>
    <cellStyle name="EYSubTotal 2 3 7 4" xfId="1156" xr:uid="{00000000-0005-0000-0000-000072050000}"/>
    <cellStyle name="EYSubTotal 2 3 7 5" xfId="1157" xr:uid="{00000000-0005-0000-0000-000073050000}"/>
    <cellStyle name="EYSubTotal 2 3 7 6" xfId="1158" xr:uid="{00000000-0005-0000-0000-000074050000}"/>
    <cellStyle name="EYSubTotal 2 3 7 7" xfId="1159" xr:uid="{00000000-0005-0000-0000-000075050000}"/>
    <cellStyle name="EYSubTotal 2 3 8" xfId="1160" xr:uid="{00000000-0005-0000-0000-000076050000}"/>
    <cellStyle name="EYSubTotal 2 3 8 2" xfId="1161" xr:uid="{00000000-0005-0000-0000-000077050000}"/>
    <cellStyle name="EYSubTotal 2 3 8 2 2" xfId="1162" xr:uid="{00000000-0005-0000-0000-000078050000}"/>
    <cellStyle name="EYSubTotal 2 3 8 2 3" xfId="1163" xr:uid="{00000000-0005-0000-0000-000079050000}"/>
    <cellStyle name="EYSubTotal 2 3 8 2 4" xfId="1164" xr:uid="{00000000-0005-0000-0000-00007A050000}"/>
    <cellStyle name="EYSubTotal 2 3 8 2 5" xfId="1165" xr:uid="{00000000-0005-0000-0000-00007B050000}"/>
    <cellStyle name="EYSubTotal 2 3 8 2 6" xfId="1166" xr:uid="{00000000-0005-0000-0000-00007C050000}"/>
    <cellStyle name="EYSubTotal 2 3 8 3" xfId="1167" xr:uid="{00000000-0005-0000-0000-00007D050000}"/>
    <cellStyle name="EYSubTotal 2 3 8 3 2" xfId="1168" xr:uid="{00000000-0005-0000-0000-00007E050000}"/>
    <cellStyle name="EYSubTotal 2 3 8 4" xfId="1169" xr:uid="{00000000-0005-0000-0000-00007F050000}"/>
    <cellStyle name="EYSubTotal 2 3 8 5" xfId="1170" xr:uid="{00000000-0005-0000-0000-000080050000}"/>
    <cellStyle name="EYSubTotal 2 3 8 6" xfId="1171" xr:uid="{00000000-0005-0000-0000-000081050000}"/>
    <cellStyle name="EYSubTotal 2 3 8 7" xfId="1172" xr:uid="{00000000-0005-0000-0000-000082050000}"/>
    <cellStyle name="EYSubTotal 2 3 9" xfId="1173" xr:uid="{00000000-0005-0000-0000-000083050000}"/>
    <cellStyle name="EYSubTotal 2 3 9 2" xfId="1174" xr:uid="{00000000-0005-0000-0000-000084050000}"/>
    <cellStyle name="EYSubTotal 2 3 9 3" xfId="1175" xr:uid="{00000000-0005-0000-0000-000085050000}"/>
    <cellStyle name="EYSubTotal 2 3 9 4" xfId="1176" xr:uid="{00000000-0005-0000-0000-000086050000}"/>
    <cellStyle name="EYSubTotal 2 3 9 5" xfId="1177" xr:uid="{00000000-0005-0000-0000-000087050000}"/>
    <cellStyle name="EYSubTotal 2 3 9 6" xfId="1178" xr:uid="{00000000-0005-0000-0000-000088050000}"/>
    <cellStyle name="EYSubTotal 2 3_Subsidy" xfId="1179" xr:uid="{00000000-0005-0000-0000-000089050000}"/>
    <cellStyle name="EYSubTotal 2 4" xfId="1180" xr:uid="{00000000-0005-0000-0000-00008A050000}"/>
    <cellStyle name="EYSubTotal 2 4 2" xfId="1181" xr:uid="{00000000-0005-0000-0000-00008B050000}"/>
    <cellStyle name="EYSubTotal 2 4 2 2" xfId="1182" xr:uid="{00000000-0005-0000-0000-00008C050000}"/>
    <cellStyle name="EYSubTotal 2 4 2 2 2" xfId="1183" xr:uid="{00000000-0005-0000-0000-00008D050000}"/>
    <cellStyle name="EYSubTotal 2 4 2 2 3" xfId="1184" xr:uid="{00000000-0005-0000-0000-00008E050000}"/>
    <cellStyle name="EYSubTotal 2 4 2 2 4" xfId="1185" xr:uid="{00000000-0005-0000-0000-00008F050000}"/>
    <cellStyle name="EYSubTotal 2 4 2 2 5" xfId="1186" xr:uid="{00000000-0005-0000-0000-000090050000}"/>
    <cellStyle name="EYSubTotal 2 4 2 2 6" xfId="1187" xr:uid="{00000000-0005-0000-0000-000091050000}"/>
    <cellStyle name="EYSubTotal 2 4 2 3" xfId="1188" xr:uid="{00000000-0005-0000-0000-000092050000}"/>
    <cellStyle name="EYSubTotal 2 4 2 3 2" xfId="1189" xr:uid="{00000000-0005-0000-0000-000093050000}"/>
    <cellStyle name="EYSubTotal 2 4 2 4" xfId="1190" xr:uid="{00000000-0005-0000-0000-000094050000}"/>
    <cellStyle name="EYSubTotal 2 4 2 5" xfId="1191" xr:uid="{00000000-0005-0000-0000-000095050000}"/>
    <cellStyle name="EYSubTotal 2 4 2 6" xfId="1192" xr:uid="{00000000-0005-0000-0000-000096050000}"/>
    <cellStyle name="EYSubTotal 2 4 2 7" xfId="1193" xr:uid="{00000000-0005-0000-0000-000097050000}"/>
    <cellStyle name="EYSubTotal 2 4 3" xfId="1194" xr:uid="{00000000-0005-0000-0000-000098050000}"/>
    <cellStyle name="EYSubTotal 2 4 3 2" xfId="1195" xr:uid="{00000000-0005-0000-0000-000099050000}"/>
    <cellStyle name="EYSubTotal 2 4 3 3" xfId="1196" xr:uid="{00000000-0005-0000-0000-00009A050000}"/>
    <cellStyle name="EYSubTotal 2 4 3 4" xfId="1197" xr:uid="{00000000-0005-0000-0000-00009B050000}"/>
    <cellStyle name="EYSubTotal 2 4 3 5" xfId="1198" xr:uid="{00000000-0005-0000-0000-00009C050000}"/>
    <cellStyle name="EYSubTotal 2 4 3 6" xfId="1199" xr:uid="{00000000-0005-0000-0000-00009D050000}"/>
    <cellStyle name="EYSubTotal 2 4 4" xfId="1200" xr:uid="{00000000-0005-0000-0000-00009E050000}"/>
    <cellStyle name="EYSubTotal 2 4 4 2" xfId="1201" xr:uid="{00000000-0005-0000-0000-00009F050000}"/>
    <cellStyle name="EYSubTotal 2 4 5" xfId="1202" xr:uid="{00000000-0005-0000-0000-0000A0050000}"/>
    <cellStyle name="EYSubTotal 2 4 6" xfId="1203" xr:uid="{00000000-0005-0000-0000-0000A1050000}"/>
    <cellStyle name="EYSubTotal 2 4 7" xfId="1204" xr:uid="{00000000-0005-0000-0000-0000A2050000}"/>
    <cellStyle name="EYSubTotal 2 4 8" xfId="1205" xr:uid="{00000000-0005-0000-0000-0000A3050000}"/>
    <cellStyle name="EYSubTotal 2 4_Subsidy" xfId="1206" xr:uid="{00000000-0005-0000-0000-0000A4050000}"/>
    <cellStyle name="EYSubTotal 2 5" xfId="1207" xr:uid="{00000000-0005-0000-0000-0000A5050000}"/>
    <cellStyle name="EYSubTotal 2 5 2" xfId="1208" xr:uid="{00000000-0005-0000-0000-0000A6050000}"/>
    <cellStyle name="EYSubTotal 2 5 2 2" xfId="1209" xr:uid="{00000000-0005-0000-0000-0000A7050000}"/>
    <cellStyle name="EYSubTotal 2 5 2 3" xfId="1210" xr:uid="{00000000-0005-0000-0000-0000A8050000}"/>
    <cellStyle name="EYSubTotal 2 5 2 4" xfId="1211" xr:uid="{00000000-0005-0000-0000-0000A9050000}"/>
    <cellStyle name="EYSubTotal 2 5 2 5" xfId="1212" xr:uid="{00000000-0005-0000-0000-0000AA050000}"/>
    <cellStyle name="EYSubTotal 2 5 2 6" xfId="1213" xr:uid="{00000000-0005-0000-0000-0000AB050000}"/>
    <cellStyle name="EYSubTotal 2 5 3" xfId="1214" xr:uid="{00000000-0005-0000-0000-0000AC050000}"/>
    <cellStyle name="EYSubTotal 2 5 3 2" xfId="1215" xr:uid="{00000000-0005-0000-0000-0000AD050000}"/>
    <cellStyle name="EYSubTotal 2 5 4" xfId="1216" xr:uid="{00000000-0005-0000-0000-0000AE050000}"/>
    <cellStyle name="EYSubTotal 2 5 5" xfId="1217" xr:uid="{00000000-0005-0000-0000-0000AF050000}"/>
    <cellStyle name="EYSubTotal 2 5 6" xfId="1218" xr:uid="{00000000-0005-0000-0000-0000B0050000}"/>
    <cellStyle name="EYSubTotal 2 5 7" xfId="1219" xr:uid="{00000000-0005-0000-0000-0000B1050000}"/>
    <cellStyle name="EYSubTotal 2 6" xfId="1220" xr:uid="{00000000-0005-0000-0000-0000B2050000}"/>
    <cellStyle name="EYSubTotal 2 6 2" xfId="1221" xr:uid="{00000000-0005-0000-0000-0000B3050000}"/>
    <cellStyle name="EYSubTotal 2 6 2 2" xfId="1222" xr:uid="{00000000-0005-0000-0000-0000B4050000}"/>
    <cellStyle name="EYSubTotal 2 6 2 3" xfId="1223" xr:uid="{00000000-0005-0000-0000-0000B5050000}"/>
    <cellStyle name="EYSubTotal 2 6 2 4" xfId="1224" xr:uid="{00000000-0005-0000-0000-0000B6050000}"/>
    <cellStyle name="EYSubTotal 2 6 2 5" xfId="1225" xr:uid="{00000000-0005-0000-0000-0000B7050000}"/>
    <cellStyle name="EYSubTotal 2 6 2 6" xfId="1226" xr:uid="{00000000-0005-0000-0000-0000B8050000}"/>
    <cellStyle name="EYSubTotal 2 6 3" xfId="1227" xr:uid="{00000000-0005-0000-0000-0000B9050000}"/>
    <cellStyle name="EYSubTotal 2 6 3 2" xfId="1228" xr:uid="{00000000-0005-0000-0000-0000BA050000}"/>
    <cellStyle name="EYSubTotal 2 6 4" xfId="1229" xr:uid="{00000000-0005-0000-0000-0000BB050000}"/>
    <cellStyle name="EYSubTotal 2 6 5" xfId="1230" xr:uid="{00000000-0005-0000-0000-0000BC050000}"/>
    <cellStyle name="EYSubTotal 2 6 6" xfId="1231" xr:uid="{00000000-0005-0000-0000-0000BD050000}"/>
    <cellStyle name="EYSubTotal 2 6 7" xfId="1232" xr:uid="{00000000-0005-0000-0000-0000BE050000}"/>
    <cellStyle name="EYSubTotal 2 7" xfId="1233" xr:uid="{00000000-0005-0000-0000-0000BF050000}"/>
    <cellStyle name="EYSubTotal 2 7 2" xfId="1234" xr:uid="{00000000-0005-0000-0000-0000C0050000}"/>
    <cellStyle name="EYSubTotal 2 7 2 2" xfId="1235" xr:uid="{00000000-0005-0000-0000-0000C1050000}"/>
    <cellStyle name="EYSubTotal 2 7 2 3" xfId="1236" xr:uid="{00000000-0005-0000-0000-0000C2050000}"/>
    <cellStyle name="EYSubTotal 2 7 2 4" xfId="1237" xr:uid="{00000000-0005-0000-0000-0000C3050000}"/>
    <cellStyle name="EYSubTotal 2 7 2 5" xfId="1238" xr:uid="{00000000-0005-0000-0000-0000C4050000}"/>
    <cellStyle name="EYSubTotal 2 7 2 6" xfId="1239" xr:uid="{00000000-0005-0000-0000-0000C5050000}"/>
    <cellStyle name="EYSubTotal 2 7 3" xfId="1240" xr:uid="{00000000-0005-0000-0000-0000C6050000}"/>
    <cellStyle name="EYSubTotal 2 7 3 2" xfId="1241" xr:uid="{00000000-0005-0000-0000-0000C7050000}"/>
    <cellStyle name="EYSubTotal 2 7 4" xfId="1242" xr:uid="{00000000-0005-0000-0000-0000C8050000}"/>
    <cellStyle name="EYSubTotal 2 7 5" xfId="1243" xr:uid="{00000000-0005-0000-0000-0000C9050000}"/>
    <cellStyle name="EYSubTotal 2 7 6" xfId="1244" xr:uid="{00000000-0005-0000-0000-0000CA050000}"/>
    <cellStyle name="EYSubTotal 2 7 7" xfId="1245" xr:uid="{00000000-0005-0000-0000-0000CB050000}"/>
    <cellStyle name="EYSubTotal 2 8" xfId="1246" xr:uid="{00000000-0005-0000-0000-0000CC050000}"/>
    <cellStyle name="EYSubTotal 2 8 2" xfId="1247" xr:uid="{00000000-0005-0000-0000-0000CD050000}"/>
    <cellStyle name="EYSubTotal 2 8 2 2" xfId="1248" xr:uid="{00000000-0005-0000-0000-0000CE050000}"/>
    <cellStyle name="EYSubTotal 2 8 2 3" xfId="1249" xr:uid="{00000000-0005-0000-0000-0000CF050000}"/>
    <cellStyle name="EYSubTotal 2 8 2 4" xfId="1250" xr:uid="{00000000-0005-0000-0000-0000D0050000}"/>
    <cellStyle name="EYSubTotal 2 8 2 5" xfId="1251" xr:uid="{00000000-0005-0000-0000-0000D1050000}"/>
    <cellStyle name="EYSubTotal 2 8 2 6" xfId="1252" xr:uid="{00000000-0005-0000-0000-0000D2050000}"/>
    <cellStyle name="EYSubTotal 2 8 3" xfId="1253" xr:uid="{00000000-0005-0000-0000-0000D3050000}"/>
    <cellStyle name="EYSubTotal 2 8 3 2" xfId="1254" xr:uid="{00000000-0005-0000-0000-0000D4050000}"/>
    <cellStyle name="EYSubTotal 2 8 4" xfId="1255" xr:uid="{00000000-0005-0000-0000-0000D5050000}"/>
    <cellStyle name="EYSubTotal 2 8 5" xfId="1256" xr:uid="{00000000-0005-0000-0000-0000D6050000}"/>
    <cellStyle name="EYSubTotal 2 8 6" xfId="1257" xr:uid="{00000000-0005-0000-0000-0000D7050000}"/>
    <cellStyle name="EYSubTotal 2 8 7" xfId="1258" xr:uid="{00000000-0005-0000-0000-0000D8050000}"/>
    <cellStyle name="EYSubTotal 2 9" xfId="1259" xr:uid="{00000000-0005-0000-0000-0000D9050000}"/>
    <cellStyle name="EYSubTotal 2 9 2" xfId="1260" xr:uid="{00000000-0005-0000-0000-0000DA050000}"/>
    <cellStyle name="EYSubTotal 2 9 2 2" xfId="1261" xr:uid="{00000000-0005-0000-0000-0000DB050000}"/>
    <cellStyle name="EYSubTotal 2 9 2 3" xfId="1262" xr:uid="{00000000-0005-0000-0000-0000DC050000}"/>
    <cellStyle name="EYSubTotal 2 9 2 4" xfId="1263" xr:uid="{00000000-0005-0000-0000-0000DD050000}"/>
    <cellStyle name="EYSubTotal 2 9 2 5" xfId="1264" xr:uid="{00000000-0005-0000-0000-0000DE050000}"/>
    <cellStyle name="EYSubTotal 2 9 2 6" xfId="1265" xr:uid="{00000000-0005-0000-0000-0000DF050000}"/>
    <cellStyle name="EYSubTotal 2 9 3" xfId="1266" xr:uid="{00000000-0005-0000-0000-0000E0050000}"/>
    <cellStyle name="EYSubTotal 2 9 3 2" xfId="1267" xr:uid="{00000000-0005-0000-0000-0000E1050000}"/>
    <cellStyle name="EYSubTotal 2 9 4" xfId="1268" xr:uid="{00000000-0005-0000-0000-0000E2050000}"/>
    <cellStyle name="EYSubTotal 2 9 5" xfId="1269" xr:uid="{00000000-0005-0000-0000-0000E3050000}"/>
    <cellStyle name="EYSubTotal 2 9 6" xfId="1270" xr:uid="{00000000-0005-0000-0000-0000E4050000}"/>
    <cellStyle name="EYSubTotal 2 9 7" xfId="1271" xr:uid="{00000000-0005-0000-0000-0000E5050000}"/>
    <cellStyle name="EYSubTotal 2_ST" xfId="1272" xr:uid="{00000000-0005-0000-0000-0000E6050000}"/>
    <cellStyle name="EYSubTotal 3" xfId="1273" xr:uid="{00000000-0005-0000-0000-0000E7050000}"/>
    <cellStyle name="EYSubTotal 3 10" xfId="1274" xr:uid="{00000000-0005-0000-0000-0000E8050000}"/>
    <cellStyle name="EYSubTotal 3 10 2" xfId="1275" xr:uid="{00000000-0005-0000-0000-0000E9050000}"/>
    <cellStyle name="EYSubTotal 3 11" xfId="1276" xr:uid="{00000000-0005-0000-0000-0000EA050000}"/>
    <cellStyle name="EYSubTotal 3 12" xfId="1277" xr:uid="{00000000-0005-0000-0000-0000EB050000}"/>
    <cellStyle name="EYSubTotal 3 13" xfId="1278" xr:uid="{00000000-0005-0000-0000-0000EC050000}"/>
    <cellStyle name="EYSubTotal 3 14" xfId="1279" xr:uid="{00000000-0005-0000-0000-0000ED050000}"/>
    <cellStyle name="EYSubTotal 3 15" xfId="1280" xr:uid="{00000000-0005-0000-0000-0000EE050000}"/>
    <cellStyle name="EYSubTotal 3 2" xfId="1281" xr:uid="{00000000-0005-0000-0000-0000EF050000}"/>
    <cellStyle name="EYSubTotal 3 2 2" xfId="1282" xr:uid="{00000000-0005-0000-0000-0000F0050000}"/>
    <cellStyle name="EYSubTotal 3 2 2 2" xfId="1283" xr:uid="{00000000-0005-0000-0000-0000F1050000}"/>
    <cellStyle name="EYSubTotal 3 2 2 2 2" xfId="1284" xr:uid="{00000000-0005-0000-0000-0000F2050000}"/>
    <cellStyle name="EYSubTotal 3 2 2 2 3" xfId="1285" xr:uid="{00000000-0005-0000-0000-0000F3050000}"/>
    <cellStyle name="EYSubTotal 3 2 2 2 4" xfId="1286" xr:uid="{00000000-0005-0000-0000-0000F4050000}"/>
    <cellStyle name="EYSubTotal 3 2 2 2 5" xfId="1287" xr:uid="{00000000-0005-0000-0000-0000F5050000}"/>
    <cellStyle name="EYSubTotal 3 2 2 2 6" xfId="1288" xr:uid="{00000000-0005-0000-0000-0000F6050000}"/>
    <cellStyle name="EYSubTotal 3 2 2 3" xfId="1289" xr:uid="{00000000-0005-0000-0000-0000F7050000}"/>
    <cellStyle name="EYSubTotal 3 2 2 3 2" xfId="1290" xr:uid="{00000000-0005-0000-0000-0000F8050000}"/>
    <cellStyle name="EYSubTotal 3 2 2 4" xfId="1291" xr:uid="{00000000-0005-0000-0000-0000F9050000}"/>
    <cellStyle name="EYSubTotal 3 2 2 5" xfId="1292" xr:uid="{00000000-0005-0000-0000-0000FA050000}"/>
    <cellStyle name="EYSubTotal 3 2 2 6" xfId="1293" xr:uid="{00000000-0005-0000-0000-0000FB050000}"/>
    <cellStyle name="EYSubTotal 3 2 2 7" xfId="1294" xr:uid="{00000000-0005-0000-0000-0000FC050000}"/>
    <cellStyle name="EYSubTotal 3 2 3" xfId="1295" xr:uid="{00000000-0005-0000-0000-0000FD050000}"/>
    <cellStyle name="EYSubTotal 3 2 3 2" xfId="1296" xr:uid="{00000000-0005-0000-0000-0000FE050000}"/>
    <cellStyle name="EYSubTotal 3 2 3 3" xfId="1297" xr:uid="{00000000-0005-0000-0000-0000FF050000}"/>
    <cellStyle name="EYSubTotal 3 2 3 4" xfId="1298" xr:uid="{00000000-0005-0000-0000-000000060000}"/>
    <cellStyle name="EYSubTotal 3 2 3 5" xfId="1299" xr:uid="{00000000-0005-0000-0000-000001060000}"/>
    <cellStyle name="EYSubTotal 3 2 3 6" xfId="1300" xr:uid="{00000000-0005-0000-0000-000002060000}"/>
    <cellStyle name="EYSubTotal 3 2 4" xfId="1301" xr:uid="{00000000-0005-0000-0000-000003060000}"/>
    <cellStyle name="EYSubTotal 3 2 4 2" xfId="1302" xr:uid="{00000000-0005-0000-0000-000004060000}"/>
    <cellStyle name="EYSubTotal 3 2 5" xfId="1303" xr:uid="{00000000-0005-0000-0000-000005060000}"/>
    <cellStyle name="EYSubTotal 3 2 6" xfId="1304" xr:uid="{00000000-0005-0000-0000-000006060000}"/>
    <cellStyle name="EYSubTotal 3 2 7" xfId="1305" xr:uid="{00000000-0005-0000-0000-000007060000}"/>
    <cellStyle name="EYSubTotal 3 2 8" xfId="1306" xr:uid="{00000000-0005-0000-0000-000008060000}"/>
    <cellStyle name="EYSubTotal 3 2_Subsidy" xfId="1307" xr:uid="{00000000-0005-0000-0000-000009060000}"/>
    <cellStyle name="EYSubTotal 3 3" xfId="1308" xr:uid="{00000000-0005-0000-0000-00000A060000}"/>
    <cellStyle name="EYSubTotal 3 3 2" xfId="1309" xr:uid="{00000000-0005-0000-0000-00000B060000}"/>
    <cellStyle name="EYSubTotal 3 3 2 2" xfId="1310" xr:uid="{00000000-0005-0000-0000-00000C060000}"/>
    <cellStyle name="EYSubTotal 3 3 2 3" xfId="1311" xr:uid="{00000000-0005-0000-0000-00000D060000}"/>
    <cellStyle name="EYSubTotal 3 3 2 4" xfId="1312" xr:uid="{00000000-0005-0000-0000-00000E060000}"/>
    <cellStyle name="EYSubTotal 3 3 2 5" xfId="1313" xr:uid="{00000000-0005-0000-0000-00000F060000}"/>
    <cellStyle name="EYSubTotal 3 3 2 6" xfId="1314" xr:uid="{00000000-0005-0000-0000-000010060000}"/>
    <cellStyle name="EYSubTotal 3 3 3" xfId="1315" xr:uid="{00000000-0005-0000-0000-000011060000}"/>
    <cellStyle name="EYSubTotal 3 3 3 2" xfId="1316" xr:uid="{00000000-0005-0000-0000-000012060000}"/>
    <cellStyle name="EYSubTotal 3 3 4" xfId="1317" xr:uid="{00000000-0005-0000-0000-000013060000}"/>
    <cellStyle name="EYSubTotal 3 3 5" xfId="1318" xr:uid="{00000000-0005-0000-0000-000014060000}"/>
    <cellStyle name="EYSubTotal 3 3 6" xfId="1319" xr:uid="{00000000-0005-0000-0000-000015060000}"/>
    <cellStyle name="EYSubTotal 3 3 7" xfId="1320" xr:uid="{00000000-0005-0000-0000-000016060000}"/>
    <cellStyle name="EYSubTotal 3 4" xfId="1321" xr:uid="{00000000-0005-0000-0000-000017060000}"/>
    <cellStyle name="EYSubTotal 3 4 2" xfId="1322" xr:uid="{00000000-0005-0000-0000-000018060000}"/>
    <cellStyle name="EYSubTotal 3 4 2 2" xfId="1323" xr:uid="{00000000-0005-0000-0000-000019060000}"/>
    <cellStyle name="EYSubTotal 3 4 2 3" xfId="1324" xr:uid="{00000000-0005-0000-0000-00001A060000}"/>
    <cellStyle name="EYSubTotal 3 4 2 4" xfId="1325" xr:uid="{00000000-0005-0000-0000-00001B060000}"/>
    <cellStyle name="EYSubTotal 3 4 2 5" xfId="1326" xr:uid="{00000000-0005-0000-0000-00001C060000}"/>
    <cellStyle name="EYSubTotal 3 4 2 6" xfId="1327" xr:uid="{00000000-0005-0000-0000-00001D060000}"/>
    <cellStyle name="EYSubTotal 3 4 3" xfId="1328" xr:uid="{00000000-0005-0000-0000-00001E060000}"/>
    <cellStyle name="EYSubTotal 3 4 3 2" xfId="1329" xr:uid="{00000000-0005-0000-0000-00001F060000}"/>
    <cellStyle name="EYSubTotal 3 4 4" xfId="1330" xr:uid="{00000000-0005-0000-0000-000020060000}"/>
    <cellStyle name="EYSubTotal 3 4 5" xfId="1331" xr:uid="{00000000-0005-0000-0000-000021060000}"/>
    <cellStyle name="EYSubTotal 3 4 6" xfId="1332" xr:uid="{00000000-0005-0000-0000-000022060000}"/>
    <cellStyle name="EYSubTotal 3 4 7" xfId="1333" xr:uid="{00000000-0005-0000-0000-000023060000}"/>
    <cellStyle name="EYSubTotal 3 5" xfId="1334" xr:uid="{00000000-0005-0000-0000-000024060000}"/>
    <cellStyle name="EYSubTotal 3 5 2" xfId="1335" xr:uid="{00000000-0005-0000-0000-000025060000}"/>
    <cellStyle name="EYSubTotal 3 5 2 2" xfId="1336" xr:uid="{00000000-0005-0000-0000-000026060000}"/>
    <cellStyle name="EYSubTotal 3 5 2 3" xfId="1337" xr:uid="{00000000-0005-0000-0000-000027060000}"/>
    <cellStyle name="EYSubTotal 3 5 2 4" xfId="1338" xr:uid="{00000000-0005-0000-0000-000028060000}"/>
    <cellStyle name="EYSubTotal 3 5 2 5" xfId="1339" xr:uid="{00000000-0005-0000-0000-000029060000}"/>
    <cellStyle name="EYSubTotal 3 5 2 6" xfId="1340" xr:uid="{00000000-0005-0000-0000-00002A060000}"/>
    <cellStyle name="EYSubTotal 3 5 3" xfId="1341" xr:uid="{00000000-0005-0000-0000-00002B060000}"/>
    <cellStyle name="EYSubTotal 3 5 3 2" xfId="1342" xr:uid="{00000000-0005-0000-0000-00002C060000}"/>
    <cellStyle name="EYSubTotal 3 5 4" xfId="1343" xr:uid="{00000000-0005-0000-0000-00002D060000}"/>
    <cellStyle name="EYSubTotal 3 5 5" xfId="1344" xr:uid="{00000000-0005-0000-0000-00002E060000}"/>
    <cellStyle name="EYSubTotal 3 5 6" xfId="1345" xr:uid="{00000000-0005-0000-0000-00002F060000}"/>
    <cellStyle name="EYSubTotal 3 5 7" xfId="1346" xr:uid="{00000000-0005-0000-0000-000030060000}"/>
    <cellStyle name="EYSubTotal 3 6" xfId="1347" xr:uid="{00000000-0005-0000-0000-000031060000}"/>
    <cellStyle name="EYSubTotal 3 6 2" xfId="1348" xr:uid="{00000000-0005-0000-0000-000032060000}"/>
    <cellStyle name="EYSubTotal 3 6 2 2" xfId="1349" xr:uid="{00000000-0005-0000-0000-000033060000}"/>
    <cellStyle name="EYSubTotal 3 6 2 3" xfId="1350" xr:uid="{00000000-0005-0000-0000-000034060000}"/>
    <cellStyle name="EYSubTotal 3 6 2 4" xfId="1351" xr:uid="{00000000-0005-0000-0000-000035060000}"/>
    <cellStyle name="EYSubTotal 3 6 2 5" xfId="1352" xr:uid="{00000000-0005-0000-0000-000036060000}"/>
    <cellStyle name="EYSubTotal 3 6 2 6" xfId="1353" xr:uid="{00000000-0005-0000-0000-000037060000}"/>
    <cellStyle name="EYSubTotal 3 6 3" xfId="1354" xr:uid="{00000000-0005-0000-0000-000038060000}"/>
    <cellStyle name="EYSubTotal 3 6 3 2" xfId="1355" xr:uid="{00000000-0005-0000-0000-000039060000}"/>
    <cellStyle name="EYSubTotal 3 6 4" xfId="1356" xr:uid="{00000000-0005-0000-0000-00003A060000}"/>
    <cellStyle name="EYSubTotal 3 6 5" xfId="1357" xr:uid="{00000000-0005-0000-0000-00003B060000}"/>
    <cellStyle name="EYSubTotal 3 6 6" xfId="1358" xr:uid="{00000000-0005-0000-0000-00003C060000}"/>
    <cellStyle name="EYSubTotal 3 6 7" xfId="1359" xr:uid="{00000000-0005-0000-0000-00003D060000}"/>
    <cellStyle name="EYSubTotal 3 7" xfId="1360" xr:uid="{00000000-0005-0000-0000-00003E060000}"/>
    <cellStyle name="EYSubTotal 3 7 2" xfId="1361" xr:uid="{00000000-0005-0000-0000-00003F060000}"/>
    <cellStyle name="EYSubTotal 3 7 2 2" xfId="1362" xr:uid="{00000000-0005-0000-0000-000040060000}"/>
    <cellStyle name="EYSubTotal 3 7 2 3" xfId="1363" xr:uid="{00000000-0005-0000-0000-000041060000}"/>
    <cellStyle name="EYSubTotal 3 7 2 4" xfId="1364" xr:uid="{00000000-0005-0000-0000-000042060000}"/>
    <cellStyle name="EYSubTotal 3 7 2 5" xfId="1365" xr:uid="{00000000-0005-0000-0000-000043060000}"/>
    <cellStyle name="EYSubTotal 3 7 2 6" xfId="1366" xr:uid="{00000000-0005-0000-0000-000044060000}"/>
    <cellStyle name="EYSubTotal 3 7 3" xfId="1367" xr:uid="{00000000-0005-0000-0000-000045060000}"/>
    <cellStyle name="EYSubTotal 3 7 3 2" xfId="1368" xr:uid="{00000000-0005-0000-0000-000046060000}"/>
    <cellStyle name="EYSubTotal 3 7 4" xfId="1369" xr:uid="{00000000-0005-0000-0000-000047060000}"/>
    <cellStyle name="EYSubTotal 3 7 5" xfId="1370" xr:uid="{00000000-0005-0000-0000-000048060000}"/>
    <cellStyle name="EYSubTotal 3 7 6" xfId="1371" xr:uid="{00000000-0005-0000-0000-000049060000}"/>
    <cellStyle name="EYSubTotal 3 7 7" xfId="1372" xr:uid="{00000000-0005-0000-0000-00004A060000}"/>
    <cellStyle name="EYSubTotal 3 8" xfId="1373" xr:uid="{00000000-0005-0000-0000-00004B060000}"/>
    <cellStyle name="EYSubTotal 3 8 2" xfId="1374" xr:uid="{00000000-0005-0000-0000-00004C060000}"/>
    <cellStyle name="EYSubTotal 3 8 2 2" xfId="1375" xr:uid="{00000000-0005-0000-0000-00004D060000}"/>
    <cellStyle name="EYSubTotal 3 8 2 3" xfId="1376" xr:uid="{00000000-0005-0000-0000-00004E060000}"/>
    <cellStyle name="EYSubTotal 3 8 2 4" xfId="1377" xr:uid="{00000000-0005-0000-0000-00004F060000}"/>
    <cellStyle name="EYSubTotal 3 8 2 5" xfId="1378" xr:uid="{00000000-0005-0000-0000-000050060000}"/>
    <cellStyle name="EYSubTotal 3 8 2 6" xfId="1379" xr:uid="{00000000-0005-0000-0000-000051060000}"/>
    <cellStyle name="EYSubTotal 3 8 3" xfId="1380" xr:uid="{00000000-0005-0000-0000-000052060000}"/>
    <cellStyle name="EYSubTotal 3 8 3 2" xfId="1381" xr:uid="{00000000-0005-0000-0000-000053060000}"/>
    <cellStyle name="EYSubTotal 3 8 4" xfId="1382" xr:uid="{00000000-0005-0000-0000-000054060000}"/>
    <cellStyle name="EYSubTotal 3 8 5" xfId="1383" xr:uid="{00000000-0005-0000-0000-000055060000}"/>
    <cellStyle name="EYSubTotal 3 8 6" xfId="1384" xr:uid="{00000000-0005-0000-0000-000056060000}"/>
    <cellStyle name="EYSubTotal 3 8 7" xfId="1385" xr:uid="{00000000-0005-0000-0000-000057060000}"/>
    <cellStyle name="EYSubTotal 3 9" xfId="1386" xr:uid="{00000000-0005-0000-0000-000058060000}"/>
    <cellStyle name="EYSubTotal 3 9 2" xfId="1387" xr:uid="{00000000-0005-0000-0000-000059060000}"/>
    <cellStyle name="EYSubTotal 3 9 3" xfId="1388" xr:uid="{00000000-0005-0000-0000-00005A060000}"/>
    <cellStyle name="EYSubTotal 3 9 4" xfId="1389" xr:uid="{00000000-0005-0000-0000-00005B060000}"/>
    <cellStyle name="EYSubTotal 3 9 5" xfId="1390" xr:uid="{00000000-0005-0000-0000-00005C060000}"/>
    <cellStyle name="EYSubTotal 3 9 6" xfId="1391" xr:uid="{00000000-0005-0000-0000-00005D060000}"/>
    <cellStyle name="EYSubTotal 3_Subsidy" xfId="1392" xr:uid="{00000000-0005-0000-0000-00005E060000}"/>
    <cellStyle name="EYSubTotal 4" xfId="1393" xr:uid="{00000000-0005-0000-0000-00005F060000}"/>
    <cellStyle name="EYSubTotal 4 10" xfId="1394" xr:uid="{00000000-0005-0000-0000-000060060000}"/>
    <cellStyle name="EYSubTotal 4 10 2" xfId="1395" xr:uid="{00000000-0005-0000-0000-000061060000}"/>
    <cellStyle name="EYSubTotal 4 11" xfId="1396" xr:uid="{00000000-0005-0000-0000-000062060000}"/>
    <cellStyle name="EYSubTotal 4 12" xfId="1397" xr:uid="{00000000-0005-0000-0000-000063060000}"/>
    <cellStyle name="EYSubTotal 4 13" xfId="1398" xr:uid="{00000000-0005-0000-0000-000064060000}"/>
    <cellStyle name="EYSubTotal 4 14" xfId="1399" xr:uid="{00000000-0005-0000-0000-000065060000}"/>
    <cellStyle name="EYSubTotal 4 2" xfId="1400" xr:uid="{00000000-0005-0000-0000-000066060000}"/>
    <cellStyle name="EYSubTotal 4 2 2" xfId="1401" xr:uid="{00000000-0005-0000-0000-000067060000}"/>
    <cellStyle name="EYSubTotal 4 2 2 2" xfId="1402" xr:uid="{00000000-0005-0000-0000-000068060000}"/>
    <cellStyle name="EYSubTotal 4 2 2 2 2" xfId="1403" xr:uid="{00000000-0005-0000-0000-000069060000}"/>
    <cellStyle name="EYSubTotal 4 2 2 2 3" xfId="1404" xr:uid="{00000000-0005-0000-0000-00006A060000}"/>
    <cellStyle name="EYSubTotal 4 2 2 2 4" xfId="1405" xr:uid="{00000000-0005-0000-0000-00006B060000}"/>
    <cellStyle name="EYSubTotal 4 2 2 2 5" xfId="1406" xr:uid="{00000000-0005-0000-0000-00006C060000}"/>
    <cellStyle name="EYSubTotal 4 2 2 2 6" xfId="1407" xr:uid="{00000000-0005-0000-0000-00006D060000}"/>
    <cellStyle name="EYSubTotal 4 2 2 3" xfId="1408" xr:uid="{00000000-0005-0000-0000-00006E060000}"/>
    <cellStyle name="EYSubTotal 4 2 2 3 2" xfId="1409" xr:uid="{00000000-0005-0000-0000-00006F060000}"/>
    <cellStyle name="EYSubTotal 4 2 2 4" xfId="1410" xr:uid="{00000000-0005-0000-0000-000070060000}"/>
    <cellStyle name="EYSubTotal 4 2 2 5" xfId="1411" xr:uid="{00000000-0005-0000-0000-000071060000}"/>
    <cellStyle name="EYSubTotal 4 2 2 6" xfId="1412" xr:uid="{00000000-0005-0000-0000-000072060000}"/>
    <cellStyle name="EYSubTotal 4 2 2 7" xfId="1413" xr:uid="{00000000-0005-0000-0000-000073060000}"/>
    <cellStyle name="EYSubTotal 4 2 3" xfId="1414" xr:uid="{00000000-0005-0000-0000-000074060000}"/>
    <cellStyle name="EYSubTotal 4 2 3 2" xfId="1415" xr:uid="{00000000-0005-0000-0000-000075060000}"/>
    <cellStyle name="EYSubTotal 4 2 3 3" xfId="1416" xr:uid="{00000000-0005-0000-0000-000076060000}"/>
    <cellStyle name="EYSubTotal 4 2 3 4" xfId="1417" xr:uid="{00000000-0005-0000-0000-000077060000}"/>
    <cellStyle name="EYSubTotal 4 2 3 5" xfId="1418" xr:uid="{00000000-0005-0000-0000-000078060000}"/>
    <cellStyle name="EYSubTotal 4 2 3 6" xfId="1419" xr:uid="{00000000-0005-0000-0000-000079060000}"/>
    <cellStyle name="EYSubTotal 4 2 4" xfId="1420" xr:uid="{00000000-0005-0000-0000-00007A060000}"/>
    <cellStyle name="EYSubTotal 4 2 4 2" xfId="1421" xr:uid="{00000000-0005-0000-0000-00007B060000}"/>
    <cellStyle name="EYSubTotal 4 2 5" xfId="1422" xr:uid="{00000000-0005-0000-0000-00007C060000}"/>
    <cellStyle name="EYSubTotal 4 2 6" xfId="1423" xr:uid="{00000000-0005-0000-0000-00007D060000}"/>
    <cellStyle name="EYSubTotal 4 2 7" xfId="1424" xr:uid="{00000000-0005-0000-0000-00007E060000}"/>
    <cellStyle name="EYSubTotal 4 2 8" xfId="1425" xr:uid="{00000000-0005-0000-0000-00007F060000}"/>
    <cellStyle name="EYSubTotal 4 2_Subsidy" xfId="1426" xr:uid="{00000000-0005-0000-0000-000080060000}"/>
    <cellStyle name="EYSubTotal 4 3" xfId="1427" xr:uid="{00000000-0005-0000-0000-000081060000}"/>
    <cellStyle name="EYSubTotal 4 3 2" xfId="1428" xr:uid="{00000000-0005-0000-0000-000082060000}"/>
    <cellStyle name="EYSubTotal 4 3 2 2" xfId="1429" xr:uid="{00000000-0005-0000-0000-000083060000}"/>
    <cellStyle name="EYSubTotal 4 3 2 3" xfId="1430" xr:uid="{00000000-0005-0000-0000-000084060000}"/>
    <cellStyle name="EYSubTotal 4 3 2 4" xfId="1431" xr:uid="{00000000-0005-0000-0000-000085060000}"/>
    <cellStyle name="EYSubTotal 4 3 2 5" xfId="1432" xr:uid="{00000000-0005-0000-0000-000086060000}"/>
    <cellStyle name="EYSubTotal 4 3 2 6" xfId="1433" xr:uid="{00000000-0005-0000-0000-000087060000}"/>
    <cellStyle name="EYSubTotal 4 3 3" xfId="1434" xr:uid="{00000000-0005-0000-0000-000088060000}"/>
    <cellStyle name="EYSubTotal 4 3 3 2" xfId="1435" xr:uid="{00000000-0005-0000-0000-000089060000}"/>
    <cellStyle name="EYSubTotal 4 3 4" xfId="1436" xr:uid="{00000000-0005-0000-0000-00008A060000}"/>
    <cellStyle name="EYSubTotal 4 3 5" xfId="1437" xr:uid="{00000000-0005-0000-0000-00008B060000}"/>
    <cellStyle name="EYSubTotal 4 3 6" xfId="1438" xr:uid="{00000000-0005-0000-0000-00008C060000}"/>
    <cellStyle name="EYSubTotal 4 3 7" xfId="1439" xr:uid="{00000000-0005-0000-0000-00008D060000}"/>
    <cellStyle name="EYSubTotal 4 4" xfId="1440" xr:uid="{00000000-0005-0000-0000-00008E060000}"/>
    <cellStyle name="EYSubTotal 4 4 2" xfId="1441" xr:uid="{00000000-0005-0000-0000-00008F060000}"/>
    <cellStyle name="EYSubTotal 4 4 2 2" xfId="1442" xr:uid="{00000000-0005-0000-0000-000090060000}"/>
    <cellStyle name="EYSubTotal 4 4 2 3" xfId="1443" xr:uid="{00000000-0005-0000-0000-000091060000}"/>
    <cellStyle name="EYSubTotal 4 4 2 4" xfId="1444" xr:uid="{00000000-0005-0000-0000-000092060000}"/>
    <cellStyle name="EYSubTotal 4 4 2 5" xfId="1445" xr:uid="{00000000-0005-0000-0000-000093060000}"/>
    <cellStyle name="EYSubTotal 4 4 2 6" xfId="1446" xr:uid="{00000000-0005-0000-0000-000094060000}"/>
    <cellStyle name="EYSubTotal 4 4 3" xfId="1447" xr:uid="{00000000-0005-0000-0000-000095060000}"/>
    <cellStyle name="EYSubTotal 4 4 3 2" xfId="1448" xr:uid="{00000000-0005-0000-0000-000096060000}"/>
    <cellStyle name="EYSubTotal 4 4 4" xfId="1449" xr:uid="{00000000-0005-0000-0000-000097060000}"/>
    <cellStyle name="EYSubTotal 4 4 5" xfId="1450" xr:uid="{00000000-0005-0000-0000-000098060000}"/>
    <cellStyle name="EYSubTotal 4 4 6" xfId="1451" xr:uid="{00000000-0005-0000-0000-000099060000}"/>
    <cellStyle name="EYSubTotal 4 4 7" xfId="1452" xr:uid="{00000000-0005-0000-0000-00009A060000}"/>
    <cellStyle name="EYSubTotal 4 5" xfId="1453" xr:uid="{00000000-0005-0000-0000-00009B060000}"/>
    <cellStyle name="EYSubTotal 4 5 2" xfId="1454" xr:uid="{00000000-0005-0000-0000-00009C060000}"/>
    <cellStyle name="EYSubTotal 4 5 2 2" xfId="1455" xr:uid="{00000000-0005-0000-0000-00009D060000}"/>
    <cellStyle name="EYSubTotal 4 5 2 3" xfId="1456" xr:uid="{00000000-0005-0000-0000-00009E060000}"/>
    <cellStyle name="EYSubTotal 4 5 2 4" xfId="1457" xr:uid="{00000000-0005-0000-0000-00009F060000}"/>
    <cellStyle name="EYSubTotal 4 5 2 5" xfId="1458" xr:uid="{00000000-0005-0000-0000-0000A0060000}"/>
    <cellStyle name="EYSubTotal 4 5 2 6" xfId="1459" xr:uid="{00000000-0005-0000-0000-0000A1060000}"/>
    <cellStyle name="EYSubTotal 4 5 3" xfId="1460" xr:uid="{00000000-0005-0000-0000-0000A2060000}"/>
    <cellStyle name="EYSubTotal 4 5 3 2" xfId="1461" xr:uid="{00000000-0005-0000-0000-0000A3060000}"/>
    <cellStyle name="EYSubTotal 4 5 4" xfId="1462" xr:uid="{00000000-0005-0000-0000-0000A4060000}"/>
    <cellStyle name="EYSubTotal 4 5 5" xfId="1463" xr:uid="{00000000-0005-0000-0000-0000A5060000}"/>
    <cellStyle name="EYSubTotal 4 5 6" xfId="1464" xr:uid="{00000000-0005-0000-0000-0000A6060000}"/>
    <cellStyle name="EYSubTotal 4 5 7" xfId="1465" xr:uid="{00000000-0005-0000-0000-0000A7060000}"/>
    <cellStyle name="EYSubTotal 4 6" xfId="1466" xr:uid="{00000000-0005-0000-0000-0000A8060000}"/>
    <cellStyle name="EYSubTotal 4 6 2" xfId="1467" xr:uid="{00000000-0005-0000-0000-0000A9060000}"/>
    <cellStyle name="EYSubTotal 4 6 2 2" xfId="1468" xr:uid="{00000000-0005-0000-0000-0000AA060000}"/>
    <cellStyle name="EYSubTotal 4 6 2 3" xfId="1469" xr:uid="{00000000-0005-0000-0000-0000AB060000}"/>
    <cellStyle name="EYSubTotal 4 6 2 4" xfId="1470" xr:uid="{00000000-0005-0000-0000-0000AC060000}"/>
    <cellStyle name="EYSubTotal 4 6 2 5" xfId="1471" xr:uid="{00000000-0005-0000-0000-0000AD060000}"/>
    <cellStyle name="EYSubTotal 4 6 2 6" xfId="1472" xr:uid="{00000000-0005-0000-0000-0000AE060000}"/>
    <cellStyle name="EYSubTotal 4 6 3" xfId="1473" xr:uid="{00000000-0005-0000-0000-0000AF060000}"/>
    <cellStyle name="EYSubTotal 4 6 3 2" xfId="1474" xr:uid="{00000000-0005-0000-0000-0000B0060000}"/>
    <cellStyle name="EYSubTotal 4 6 4" xfId="1475" xr:uid="{00000000-0005-0000-0000-0000B1060000}"/>
    <cellStyle name="EYSubTotal 4 6 5" xfId="1476" xr:uid="{00000000-0005-0000-0000-0000B2060000}"/>
    <cellStyle name="EYSubTotal 4 6 6" xfId="1477" xr:uid="{00000000-0005-0000-0000-0000B3060000}"/>
    <cellStyle name="EYSubTotal 4 6 7" xfId="1478" xr:uid="{00000000-0005-0000-0000-0000B4060000}"/>
    <cellStyle name="EYSubTotal 4 7" xfId="1479" xr:uid="{00000000-0005-0000-0000-0000B5060000}"/>
    <cellStyle name="EYSubTotal 4 7 2" xfId="1480" xr:uid="{00000000-0005-0000-0000-0000B6060000}"/>
    <cellStyle name="EYSubTotal 4 7 2 2" xfId="1481" xr:uid="{00000000-0005-0000-0000-0000B7060000}"/>
    <cellStyle name="EYSubTotal 4 7 2 3" xfId="1482" xr:uid="{00000000-0005-0000-0000-0000B8060000}"/>
    <cellStyle name="EYSubTotal 4 7 2 4" xfId="1483" xr:uid="{00000000-0005-0000-0000-0000B9060000}"/>
    <cellStyle name="EYSubTotal 4 7 2 5" xfId="1484" xr:uid="{00000000-0005-0000-0000-0000BA060000}"/>
    <cellStyle name="EYSubTotal 4 7 2 6" xfId="1485" xr:uid="{00000000-0005-0000-0000-0000BB060000}"/>
    <cellStyle name="EYSubTotal 4 7 3" xfId="1486" xr:uid="{00000000-0005-0000-0000-0000BC060000}"/>
    <cellStyle name="EYSubTotal 4 7 3 2" xfId="1487" xr:uid="{00000000-0005-0000-0000-0000BD060000}"/>
    <cellStyle name="EYSubTotal 4 7 4" xfId="1488" xr:uid="{00000000-0005-0000-0000-0000BE060000}"/>
    <cellStyle name="EYSubTotal 4 7 5" xfId="1489" xr:uid="{00000000-0005-0000-0000-0000BF060000}"/>
    <cellStyle name="EYSubTotal 4 7 6" xfId="1490" xr:uid="{00000000-0005-0000-0000-0000C0060000}"/>
    <cellStyle name="EYSubTotal 4 7 7" xfId="1491" xr:uid="{00000000-0005-0000-0000-0000C1060000}"/>
    <cellStyle name="EYSubTotal 4 8" xfId="1492" xr:uid="{00000000-0005-0000-0000-0000C2060000}"/>
    <cellStyle name="EYSubTotal 4 8 2" xfId="1493" xr:uid="{00000000-0005-0000-0000-0000C3060000}"/>
    <cellStyle name="EYSubTotal 4 8 2 2" xfId="1494" xr:uid="{00000000-0005-0000-0000-0000C4060000}"/>
    <cellStyle name="EYSubTotal 4 8 2 3" xfId="1495" xr:uid="{00000000-0005-0000-0000-0000C5060000}"/>
    <cellStyle name="EYSubTotal 4 8 2 4" xfId="1496" xr:uid="{00000000-0005-0000-0000-0000C6060000}"/>
    <cellStyle name="EYSubTotal 4 8 2 5" xfId="1497" xr:uid="{00000000-0005-0000-0000-0000C7060000}"/>
    <cellStyle name="EYSubTotal 4 8 2 6" xfId="1498" xr:uid="{00000000-0005-0000-0000-0000C8060000}"/>
    <cellStyle name="EYSubTotal 4 8 3" xfId="1499" xr:uid="{00000000-0005-0000-0000-0000C9060000}"/>
    <cellStyle name="EYSubTotal 4 8 3 2" xfId="1500" xr:uid="{00000000-0005-0000-0000-0000CA060000}"/>
    <cellStyle name="EYSubTotal 4 8 4" xfId="1501" xr:uid="{00000000-0005-0000-0000-0000CB060000}"/>
    <cellStyle name="EYSubTotal 4 8 5" xfId="1502" xr:uid="{00000000-0005-0000-0000-0000CC060000}"/>
    <cellStyle name="EYSubTotal 4 8 6" xfId="1503" xr:uid="{00000000-0005-0000-0000-0000CD060000}"/>
    <cellStyle name="EYSubTotal 4 8 7" xfId="1504" xr:uid="{00000000-0005-0000-0000-0000CE060000}"/>
    <cellStyle name="EYSubTotal 4 9" xfId="1505" xr:uid="{00000000-0005-0000-0000-0000CF060000}"/>
    <cellStyle name="EYSubTotal 4 9 2" xfId="1506" xr:uid="{00000000-0005-0000-0000-0000D0060000}"/>
    <cellStyle name="EYSubTotal 4 9 3" xfId="1507" xr:uid="{00000000-0005-0000-0000-0000D1060000}"/>
    <cellStyle name="EYSubTotal 4 9 4" xfId="1508" xr:uid="{00000000-0005-0000-0000-0000D2060000}"/>
    <cellStyle name="EYSubTotal 4 9 5" xfId="1509" xr:uid="{00000000-0005-0000-0000-0000D3060000}"/>
    <cellStyle name="EYSubTotal 4 9 6" xfId="1510" xr:uid="{00000000-0005-0000-0000-0000D4060000}"/>
    <cellStyle name="EYSubTotal 4_Subsidy" xfId="1511" xr:uid="{00000000-0005-0000-0000-0000D5060000}"/>
    <cellStyle name="EYSubTotal 5" xfId="1512" xr:uid="{00000000-0005-0000-0000-0000D6060000}"/>
    <cellStyle name="EYSubTotal 5 10" xfId="1513" xr:uid="{00000000-0005-0000-0000-0000D7060000}"/>
    <cellStyle name="EYSubTotal 5 10 2" xfId="1514" xr:uid="{00000000-0005-0000-0000-0000D8060000}"/>
    <cellStyle name="EYSubTotal 5 11" xfId="1515" xr:uid="{00000000-0005-0000-0000-0000D9060000}"/>
    <cellStyle name="EYSubTotal 5 12" xfId="1516" xr:uid="{00000000-0005-0000-0000-0000DA060000}"/>
    <cellStyle name="EYSubTotal 5 13" xfId="1517" xr:uid="{00000000-0005-0000-0000-0000DB060000}"/>
    <cellStyle name="EYSubTotal 5 14" xfId="1518" xr:uid="{00000000-0005-0000-0000-0000DC060000}"/>
    <cellStyle name="EYSubTotal 5 2" xfId="1519" xr:uid="{00000000-0005-0000-0000-0000DD060000}"/>
    <cellStyle name="EYSubTotal 5 2 2" xfId="1520" xr:uid="{00000000-0005-0000-0000-0000DE060000}"/>
    <cellStyle name="EYSubTotal 5 2 2 2" xfId="1521" xr:uid="{00000000-0005-0000-0000-0000DF060000}"/>
    <cellStyle name="EYSubTotal 5 2 2 2 2" xfId="1522" xr:uid="{00000000-0005-0000-0000-0000E0060000}"/>
    <cellStyle name="EYSubTotal 5 2 2 2 3" xfId="1523" xr:uid="{00000000-0005-0000-0000-0000E1060000}"/>
    <cellStyle name="EYSubTotal 5 2 2 2 4" xfId="1524" xr:uid="{00000000-0005-0000-0000-0000E2060000}"/>
    <cellStyle name="EYSubTotal 5 2 2 2 5" xfId="1525" xr:uid="{00000000-0005-0000-0000-0000E3060000}"/>
    <cellStyle name="EYSubTotal 5 2 2 2 6" xfId="1526" xr:uid="{00000000-0005-0000-0000-0000E4060000}"/>
    <cellStyle name="EYSubTotal 5 2 2 3" xfId="1527" xr:uid="{00000000-0005-0000-0000-0000E5060000}"/>
    <cellStyle name="EYSubTotal 5 2 2 3 2" xfId="1528" xr:uid="{00000000-0005-0000-0000-0000E6060000}"/>
    <cellStyle name="EYSubTotal 5 2 2 4" xfId="1529" xr:uid="{00000000-0005-0000-0000-0000E7060000}"/>
    <cellStyle name="EYSubTotal 5 2 2 5" xfId="1530" xr:uid="{00000000-0005-0000-0000-0000E8060000}"/>
    <cellStyle name="EYSubTotal 5 2 2 6" xfId="1531" xr:uid="{00000000-0005-0000-0000-0000E9060000}"/>
    <cellStyle name="EYSubTotal 5 2 2 7" xfId="1532" xr:uid="{00000000-0005-0000-0000-0000EA060000}"/>
    <cellStyle name="EYSubTotal 5 2 3" xfId="1533" xr:uid="{00000000-0005-0000-0000-0000EB060000}"/>
    <cellStyle name="EYSubTotal 5 2 3 2" xfId="1534" xr:uid="{00000000-0005-0000-0000-0000EC060000}"/>
    <cellStyle name="EYSubTotal 5 2 3 3" xfId="1535" xr:uid="{00000000-0005-0000-0000-0000ED060000}"/>
    <cellStyle name="EYSubTotal 5 2 3 4" xfId="1536" xr:uid="{00000000-0005-0000-0000-0000EE060000}"/>
    <cellStyle name="EYSubTotal 5 2 3 5" xfId="1537" xr:uid="{00000000-0005-0000-0000-0000EF060000}"/>
    <cellStyle name="EYSubTotal 5 2 3 6" xfId="1538" xr:uid="{00000000-0005-0000-0000-0000F0060000}"/>
    <cellStyle name="EYSubTotal 5 2 4" xfId="1539" xr:uid="{00000000-0005-0000-0000-0000F1060000}"/>
    <cellStyle name="EYSubTotal 5 2 4 2" xfId="1540" xr:uid="{00000000-0005-0000-0000-0000F2060000}"/>
    <cellStyle name="EYSubTotal 5 2 5" xfId="1541" xr:uid="{00000000-0005-0000-0000-0000F3060000}"/>
    <cellStyle name="EYSubTotal 5 2 6" xfId="1542" xr:uid="{00000000-0005-0000-0000-0000F4060000}"/>
    <cellStyle name="EYSubTotal 5 2 7" xfId="1543" xr:uid="{00000000-0005-0000-0000-0000F5060000}"/>
    <cellStyle name="EYSubTotal 5 2 8" xfId="1544" xr:uid="{00000000-0005-0000-0000-0000F6060000}"/>
    <cellStyle name="EYSubTotal 5 2_Subsidy" xfId="1545" xr:uid="{00000000-0005-0000-0000-0000F7060000}"/>
    <cellStyle name="EYSubTotal 5 3" xfId="1546" xr:uid="{00000000-0005-0000-0000-0000F8060000}"/>
    <cellStyle name="EYSubTotal 5 3 2" xfId="1547" xr:uid="{00000000-0005-0000-0000-0000F9060000}"/>
    <cellStyle name="EYSubTotal 5 3 2 2" xfId="1548" xr:uid="{00000000-0005-0000-0000-0000FA060000}"/>
    <cellStyle name="EYSubTotal 5 3 2 3" xfId="1549" xr:uid="{00000000-0005-0000-0000-0000FB060000}"/>
    <cellStyle name="EYSubTotal 5 3 2 4" xfId="1550" xr:uid="{00000000-0005-0000-0000-0000FC060000}"/>
    <cellStyle name="EYSubTotal 5 3 2 5" xfId="1551" xr:uid="{00000000-0005-0000-0000-0000FD060000}"/>
    <cellStyle name="EYSubTotal 5 3 2 6" xfId="1552" xr:uid="{00000000-0005-0000-0000-0000FE060000}"/>
    <cellStyle name="EYSubTotal 5 3 3" xfId="1553" xr:uid="{00000000-0005-0000-0000-0000FF060000}"/>
    <cellStyle name="EYSubTotal 5 3 3 2" xfId="1554" xr:uid="{00000000-0005-0000-0000-000000070000}"/>
    <cellStyle name="EYSubTotal 5 3 4" xfId="1555" xr:uid="{00000000-0005-0000-0000-000001070000}"/>
    <cellStyle name="EYSubTotal 5 3 5" xfId="1556" xr:uid="{00000000-0005-0000-0000-000002070000}"/>
    <cellStyle name="EYSubTotal 5 3 6" xfId="1557" xr:uid="{00000000-0005-0000-0000-000003070000}"/>
    <cellStyle name="EYSubTotal 5 3 7" xfId="1558" xr:uid="{00000000-0005-0000-0000-000004070000}"/>
    <cellStyle name="EYSubTotal 5 4" xfId="1559" xr:uid="{00000000-0005-0000-0000-000005070000}"/>
    <cellStyle name="EYSubTotal 5 4 2" xfId="1560" xr:uid="{00000000-0005-0000-0000-000006070000}"/>
    <cellStyle name="EYSubTotal 5 4 2 2" xfId="1561" xr:uid="{00000000-0005-0000-0000-000007070000}"/>
    <cellStyle name="EYSubTotal 5 4 2 3" xfId="1562" xr:uid="{00000000-0005-0000-0000-000008070000}"/>
    <cellStyle name="EYSubTotal 5 4 2 4" xfId="1563" xr:uid="{00000000-0005-0000-0000-000009070000}"/>
    <cellStyle name="EYSubTotal 5 4 2 5" xfId="1564" xr:uid="{00000000-0005-0000-0000-00000A070000}"/>
    <cellStyle name="EYSubTotal 5 4 2 6" xfId="1565" xr:uid="{00000000-0005-0000-0000-00000B070000}"/>
    <cellStyle name="EYSubTotal 5 4 3" xfId="1566" xr:uid="{00000000-0005-0000-0000-00000C070000}"/>
    <cellStyle name="EYSubTotal 5 4 3 2" xfId="1567" xr:uid="{00000000-0005-0000-0000-00000D070000}"/>
    <cellStyle name="EYSubTotal 5 4 4" xfId="1568" xr:uid="{00000000-0005-0000-0000-00000E070000}"/>
    <cellStyle name="EYSubTotal 5 4 5" xfId="1569" xr:uid="{00000000-0005-0000-0000-00000F070000}"/>
    <cellStyle name="EYSubTotal 5 4 6" xfId="1570" xr:uid="{00000000-0005-0000-0000-000010070000}"/>
    <cellStyle name="EYSubTotal 5 4 7" xfId="1571" xr:uid="{00000000-0005-0000-0000-000011070000}"/>
    <cellStyle name="EYSubTotal 5 5" xfId="1572" xr:uid="{00000000-0005-0000-0000-000012070000}"/>
    <cellStyle name="EYSubTotal 5 5 2" xfId="1573" xr:uid="{00000000-0005-0000-0000-000013070000}"/>
    <cellStyle name="EYSubTotal 5 5 2 2" xfId="1574" xr:uid="{00000000-0005-0000-0000-000014070000}"/>
    <cellStyle name="EYSubTotal 5 5 2 3" xfId="1575" xr:uid="{00000000-0005-0000-0000-000015070000}"/>
    <cellStyle name="EYSubTotal 5 5 2 4" xfId="1576" xr:uid="{00000000-0005-0000-0000-000016070000}"/>
    <cellStyle name="EYSubTotal 5 5 2 5" xfId="1577" xr:uid="{00000000-0005-0000-0000-000017070000}"/>
    <cellStyle name="EYSubTotal 5 5 2 6" xfId="1578" xr:uid="{00000000-0005-0000-0000-000018070000}"/>
    <cellStyle name="EYSubTotal 5 5 3" xfId="1579" xr:uid="{00000000-0005-0000-0000-000019070000}"/>
    <cellStyle name="EYSubTotal 5 5 3 2" xfId="1580" xr:uid="{00000000-0005-0000-0000-00001A070000}"/>
    <cellStyle name="EYSubTotal 5 5 4" xfId="1581" xr:uid="{00000000-0005-0000-0000-00001B070000}"/>
    <cellStyle name="EYSubTotal 5 5 5" xfId="1582" xr:uid="{00000000-0005-0000-0000-00001C070000}"/>
    <cellStyle name="EYSubTotal 5 5 6" xfId="1583" xr:uid="{00000000-0005-0000-0000-00001D070000}"/>
    <cellStyle name="EYSubTotal 5 5 7" xfId="1584" xr:uid="{00000000-0005-0000-0000-00001E070000}"/>
    <cellStyle name="EYSubTotal 5 6" xfId="1585" xr:uid="{00000000-0005-0000-0000-00001F070000}"/>
    <cellStyle name="EYSubTotal 5 6 2" xfId="1586" xr:uid="{00000000-0005-0000-0000-000020070000}"/>
    <cellStyle name="EYSubTotal 5 6 2 2" xfId="1587" xr:uid="{00000000-0005-0000-0000-000021070000}"/>
    <cellStyle name="EYSubTotal 5 6 2 3" xfId="1588" xr:uid="{00000000-0005-0000-0000-000022070000}"/>
    <cellStyle name="EYSubTotal 5 6 2 4" xfId="1589" xr:uid="{00000000-0005-0000-0000-000023070000}"/>
    <cellStyle name="EYSubTotal 5 6 2 5" xfId="1590" xr:uid="{00000000-0005-0000-0000-000024070000}"/>
    <cellStyle name="EYSubTotal 5 6 2 6" xfId="1591" xr:uid="{00000000-0005-0000-0000-000025070000}"/>
    <cellStyle name="EYSubTotal 5 6 3" xfId="1592" xr:uid="{00000000-0005-0000-0000-000026070000}"/>
    <cellStyle name="EYSubTotal 5 6 3 2" xfId="1593" xr:uid="{00000000-0005-0000-0000-000027070000}"/>
    <cellStyle name="EYSubTotal 5 6 4" xfId="1594" xr:uid="{00000000-0005-0000-0000-000028070000}"/>
    <cellStyle name="EYSubTotal 5 6 5" xfId="1595" xr:uid="{00000000-0005-0000-0000-000029070000}"/>
    <cellStyle name="EYSubTotal 5 6 6" xfId="1596" xr:uid="{00000000-0005-0000-0000-00002A070000}"/>
    <cellStyle name="EYSubTotal 5 6 7" xfId="1597" xr:uid="{00000000-0005-0000-0000-00002B070000}"/>
    <cellStyle name="EYSubTotal 5 7" xfId="1598" xr:uid="{00000000-0005-0000-0000-00002C070000}"/>
    <cellStyle name="EYSubTotal 5 7 2" xfId="1599" xr:uid="{00000000-0005-0000-0000-00002D070000}"/>
    <cellStyle name="EYSubTotal 5 7 2 2" xfId="1600" xr:uid="{00000000-0005-0000-0000-00002E070000}"/>
    <cellStyle name="EYSubTotal 5 7 2 3" xfId="1601" xr:uid="{00000000-0005-0000-0000-00002F070000}"/>
    <cellStyle name="EYSubTotal 5 7 2 4" xfId="1602" xr:uid="{00000000-0005-0000-0000-000030070000}"/>
    <cellStyle name="EYSubTotal 5 7 2 5" xfId="1603" xr:uid="{00000000-0005-0000-0000-000031070000}"/>
    <cellStyle name="EYSubTotal 5 7 2 6" xfId="1604" xr:uid="{00000000-0005-0000-0000-000032070000}"/>
    <cellStyle name="EYSubTotal 5 7 3" xfId="1605" xr:uid="{00000000-0005-0000-0000-000033070000}"/>
    <cellStyle name="EYSubTotal 5 7 3 2" xfId="1606" xr:uid="{00000000-0005-0000-0000-000034070000}"/>
    <cellStyle name="EYSubTotal 5 7 4" xfId="1607" xr:uid="{00000000-0005-0000-0000-000035070000}"/>
    <cellStyle name="EYSubTotal 5 7 5" xfId="1608" xr:uid="{00000000-0005-0000-0000-000036070000}"/>
    <cellStyle name="EYSubTotal 5 7 6" xfId="1609" xr:uid="{00000000-0005-0000-0000-000037070000}"/>
    <cellStyle name="EYSubTotal 5 7 7" xfId="1610" xr:uid="{00000000-0005-0000-0000-000038070000}"/>
    <cellStyle name="EYSubTotal 5 8" xfId="1611" xr:uid="{00000000-0005-0000-0000-000039070000}"/>
    <cellStyle name="EYSubTotal 5 8 2" xfId="1612" xr:uid="{00000000-0005-0000-0000-00003A070000}"/>
    <cellStyle name="EYSubTotal 5 8 2 2" xfId="1613" xr:uid="{00000000-0005-0000-0000-00003B070000}"/>
    <cellStyle name="EYSubTotal 5 8 2 3" xfId="1614" xr:uid="{00000000-0005-0000-0000-00003C070000}"/>
    <cellStyle name="EYSubTotal 5 8 2 4" xfId="1615" xr:uid="{00000000-0005-0000-0000-00003D070000}"/>
    <cellStyle name="EYSubTotal 5 8 2 5" xfId="1616" xr:uid="{00000000-0005-0000-0000-00003E070000}"/>
    <cellStyle name="EYSubTotal 5 8 2 6" xfId="1617" xr:uid="{00000000-0005-0000-0000-00003F070000}"/>
    <cellStyle name="EYSubTotal 5 8 3" xfId="1618" xr:uid="{00000000-0005-0000-0000-000040070000}"/>
    <cellStyle name="EYSubTotal 5 8 3 2" xfId="1619" xr:uid="{00000000-0005-0000-0000-000041070000}"/>
    <cellStyle name="EYSubTotal 5 8 4" xfId="1620" xr:uid="{00000000-0005-0000-0000-000042070000}"/>
    <cellStyle name="EYSubTotal 5 8 5" xfId="1621" xr:uid="{00000000-0005-0000-0000-000043070000}"/>
    <cellStyle name="EYSubTotal 5 8 6" xfId="1622" xr:uid="{00000000-0005-0000-0000-000044070000}"/>
    <cellStyle name="EYSubTotal 5 8 7" xfId="1623" xr:uid="{00000000-0005-0000-0000-000045070000}"/>
    <cellStyle name="EYSubTotal 5 9" xfId="1624" xr:uid="{00000000-0005-0000-0000-000046070000}"/>
    <cellStyle name="EYSubTotal 5 9 2" xfId="1625" xr:uid="{00000000-0005-0000-0000-000047070000}"/>
    <cellStyle name="EYSubTotal 5 9 3" xfId="1626" xr:uid="{00000000-0005-0000-0000-000048070000}"/>
    <cellStyle name="EYSubTotal 5 9 4" xfId="1627" xr:uid="{00000000-0005-0000-0000-000049070000}"/>
    <cellStyle name="EYSubTotal 5 9 5" xfId="1628" xr:uid="{00000000-0005-0000-0000-00004A070000}"/>
    <cellStyle name="EYSubTotal 5 9 6" xfId="1629" xr:uid="{00000000-0005-0000-0000-00004B070000}"/>
    <cellStyle name="EYSubTotal 5_Subsidy" xfId="1630" xr:uid="{00000000-0005-0000-0000-00004C070000}"/>
    <cellStyle name="EYSubTotal 6" xfId="1631" xr:uid="{00000000-0005-0000-0000-00004D070000}"/>
    <cellStyle name="EYSubTotal 6 10" xfId="1632" xr:uid="{00000000-0005-0000-0000-00004E070000}"/>
    <cellStyle name="EYSubTotal 6 10 2" xfId="1633" xr:uid="{00000000-0005-0000-0000-00004F070000}"/>
    <cellStyle name="EYSubTotal 6 11" xfId="1634" xr:uid="{00000000-0005-0000-0000-000050070000}"/>
    <cellStyle name="EYSubTotal 6 12" xfId="1635" xr:uid="{00000000-0005-0000-0000-000051070000}"/>
    <cellStyle name="EYSubTotal 6 13" xfId="1636" xr:uid="{00000000-0005-0000-0000-000052070000}"/>
    <cellStyle name="EYSubTotal 6 14" xfId="1637" xr:uid="{00000000-0005-0000-0000-000053070000}"/>
    <cellStyle name="EYSubTotal 6 2" xfId="1638" xr:uid="{00000000-0005-0000-0000-000054070000}"/>
    <cellStyle name="EYSubTotal 6 2 2" xfId="1639" xr:uid="{00000000-0005-0000-0000-000055070000}"/>
    <cellStyle name="EYSubTotal 6 2 2 2" xfId="1640" xr:uid="{00000000-0005-0000-0000-000056070000}"/>
    <cellStyle name="EYSubTotal 6 2 2 2 2" xfId="1641" xr:uid="{00000000-0005-0000-0000-000057070000}"/>
    <cellStyle name="EYSubTotal 6 2 2 2 3" xfId="1642" xr:uid="{00000000-0005-0000-0000-000058070000}"/>
    <cellStyle name="EYSubTotal 6 2 2 2 4" xfId="1643" xr:uid="{00000000-0005-0000-0000-000059070000}"/>
    <cellStyle name="EYSubTotal 6 2 2 2 5" xfId="1644" xr:uid="{00000000-0005-0000-0000-00005A070000}"/>
    <cellStyle name="EYSubTotal 6 2 2 2 6" xfId="1645" xr:uid="{00000000-0005-0000-0000-00005B070000}"/>
    <cellStyle name="EYSubTotal 6 2 2 3" xfId="1646" xr:uid="{00000000-0005-0000-0000-00005C070000}"/>
    <cellStyle name="EYSubTotal 6 2 2 3 2" xfId="1647" xr:uid="{00000000-0005-0000-0000-00005D070000}"/>
    <cellStyle name="EYSubTotal 6 2 2 4" xfId="1648" xr:uid="{00000000-0005-0000-0000-00005E070000}"/>
    <cellStyle name="EYSubTotal 6 2 2 5" xfId="1649" xr:uid="{00000000-0005-0000-0000-00005F070000}"/>
    <cellStyle name="EYSubTotal 6 2 2 6" xfId="1650" xr:uid="{00000000-0005-0000-0000-000060070000}"/>
    <cellStyle name="EYSubTotal 6 2 2 7" xfId="1651" xr:uid="{00000000-0005-0000-0000-000061070000}"/>
    <cellStyle name="EYSubTotal 6 2 3" xfId="1652" xr:uid="{00000000-0005-0000-0000-000062070000}"/>
    <cellStyle name="EYSubTotal 6 2 3 2" xfId="1653" xr:uid="{00000000-0005-0000-0000-000063070000}"/>
    <cellStyle name="EYSubTotal 6 2 3 3" xfId="1654" xr:uid="{00000000-0005-0000-0000-000064070000}"/>
    <cellStyle name="EYSubTotal 6 2 3 4" xfId="1655" xr:uid="{00000000-0005-0000-0000-000065070000}"/>
    <cellStyle name="EYSubTotal 6 2 3 5" xfId="1656" xr:uid="{00000000-0005-0000-0000-000066070000}"/>
    <cellStyle name="EYSubTotal 6 2 3 6" xfId="1657" xr:uid="{00000000-0005-0000-0000-000067070000}"/>
    <cellStyle name="EYSubTotal 6 2 4" xfId="1658" xr:uid="{00000000-0005-0000-0000-000068070000}"/>
    <cellStyle name="EYSubTotal 6 2 4 2" xfId="1659" xr:uid="{00000000-0005-0000-0000-000069070000}"/>
    <cellStyle name="EYSubTotal 6 2 5" xfId="1660" xr:uid="{00000000-0005-0000-0000-00006A070000}"/>
    <cellStyle name="EYSubTotal 6 2 6" xfId="1661" xr:uid="{00000000-0005-0000-0000-00006B070000}"/>
    <cellStyle name="EYSubTotal 6 2 7" xfId="1662" xr:uid="{00000000-0005-0000-0000-00006C070000}"/>
    <cellStyle name="EYSubTotal 6 2 8" xfId="1663" xr:uid="{00000000-0005-0000-0000-00006D070000}"/>
    <cellStyle name="EYSubTotal 6 2_Subsidy" xfId="1664" xr:uid="{00000000-0005-0000-0000-00006E070000}"/>
    <cellStyle name="EYSubTotal 6 3" xfId="1665" xr:uid="{00000000-0005-0000-0000-00006F070000}"/>
    <cellStyle name="EYSubTotal 6 3 2" xfId="1666" xr:uid="{00000000-0005-0000-0000-000070070000}"/>
    <cellStyle name="EYSubTotal 6 3 2 2" xfId="1667" xr:uid="{00000000-0005-0000-0000-000071070000}"/>
    <cellStyle name="EYSubTotal 6 3 2 3" xfId="1668" xr:uid="{00000000-0005-0000-0000-000072070000}"/>
    <cellStyle name="EYSubTotal 6 3 2 4" xfId="1669" xr:uid="{00000000-0005-0000-0000-000073070000}"/>
    <cellStyle name="EYSubTotal 6 3 2 5" xfId="1670" xr:uid="{00000000-0005-0000-0000-000074070000}"/>
    <cellStyle name="EYSubTotal 6 3 2 6" xfId="1671" xr:uid="{00000000-0005-0000-0000-000075070000}"/>
    <cellStyle name="EYSubTotal 6 3 3" xfId="1672" xr:uid="{00000000-0005-0000-0000-000076070000}"/>
    <cellStyle name="EYSubTotal 6 3 3 2" xfId="1673" xr:uid="{00000000-0005-0000-0000-000077070000}"/>
    <cellStyle name="EYSubTotal 6 3 4" xfId="1674" xr:uid="{00000000-0005-0000-0000-000078070000}"/>
    <cellStyle name="EYSubTotal 6 3 5" xfId="1675" xr:uid="{00000000-0005-0000-0000-000079070000}"/>
    <cellStyle name="EYSubTotal 6 3 6" xfId="1676" xr:uid="{00000000-0005-0000-0000-00007A070000}"/>
    <cellStyle name="EYSubTotal 6 3 7" xfId="1677" xr:uid="{00000000-0005-0000-0000-00007B070000}"/>
    <cellStyle name="EYSubTotal 6 4" xfId="1678" xr:uid="{00000000-0005-0000-0000-00007C070000}"/>
    <cellStyle name="EYSubTotal 6 4 2" xfId="1679" xr:uid="{00000000-0005-0000-0000-00007D070000}"/>
    <cellStyle name="EYSubTotal 6 4 2 2" xfId="1680" xr:uid="{00000000-0005-0000-0000-00007E070000}"/>
    <cellStyle name="EYSubTotal 6 4 2 3" xfId="1681" xr:uid="{00000000-0005-0000-0000-00007F070000}"/>
    <cellStyle name="EYSubTotal 6 4 2 4" xfId="1682" xr:uid="{00000000-0005-0000-0000-000080070000}"/>
    <cellStyle name="EYSubTotal 6 4 2 5" xfId="1683" xr:uid="{00000000-0005-0000-0000-000081070000}"/>
    <cellStyle name="EYSubTotal 6 4 2 6" xfId="1684" xr:uid="{00000000-0005-0000-0000-000082070000}"/>
    <cellStyle name="EYSubTotal 6 4 3" xfId="1685" xr:uid="{00000000-0005-0000-0000-000083070000}"/>
    <cellStyle name="EYSubTotal 6 4 3 2" xfId="1686" xr:uid="{00000000-0005-0000-0000-000084070000}"/>
    <cellStyle name="EYSubTotal 6 4 4" xfId="1687" xr:uid="{00000000-0005-0000-0000-000085070000}"/>
    <cellStyle name="EYSubTotal 6 4 5" xfId="1688" xr:uid="{00000000-0005-0000-0000-000086070000}"/>
    <cellStyle name="EYSubTotal 6 4 6" xfId="1689" xr:uid="{00000000-0005-0000-0000-000087070000}"/>
    <cellStyle name="EYSubTotal 6 4 7" xfId="1690" xr:uid="{00000000-0005-0000-0000-000088070000}"/>
    <cellStyle name="EYSubTotal 6 5" xfId="1691" xr:uid="{00000000-0005-0000-0000-000089070000}"/>
    <cellStyle name="EYSubTotal 6 5 2" xfId="1692" xr:uid="{00000000-0005-0000-0000-00008A070000}"/>
    <cellStyle name="EYSubTotal 6 5 2 2" xfId="1693" xr:uid="{00000000-0005-0000-0000-00008B070000}"/>
    <cellStyle name="EYSubTotal 6 5 2 3" xfId="1694" xr:uid="{00000000-0005-0000-0000-00008C070000}"/>
    <cellStyle name="EYSubTotal 6 5 2 4" xfId="1695" xr:uid="{00000000-0005-0000-0000-00008D070000}"/>
    <cellStyle name="EYSubTotal 6 5 2 5" xfId="1696" xr:uid="{00000000-0005-0000-0000-00008E070000}"/>
    <cellStyle name="EYSubTotal 6 5 2 6" xfId="1697" xr:uid="{00000000-0005-0000-0000-00008F070000}"/>
    <cellStyle name="EYSubTotal 6 5 3" xfId="1698" xr:uid="{00000000-0005-0000-0000-000090070000}"/>
    <cellStyle name="EYSubTotal 6 5 3 2" xfId="1699" xr:uid="{00000000-0005-0000-0000-000091070000}"/>
    <cellStyle name="EYSubTotal 6 5 4" xfId="1700" xr:uid="{00000000-0005-0000-0000-000092070000}"/>
    <cellStyle name="EYSubTotal 6 5 5" xfId="1701" xr:uid="{00000000-0005-0000-0000-000093070000}"/>
    <cellStyle name="EYSubTotal 6 5 6" xfId="1702" xr:uid="{00000000-0005-0000-0000-000094070000}"/>
    <cellStyle name="EYSubTotal 6 5 7" xfId="1703" xr:uid="{00000000-0005-0000-0000-000095070000}"/>
    <cellStyle name="EYSubTotal 6 6" xfId="1704" xr:uid="{00000000-0005-0000-0000-000096070000}"/>
    <cellStyle name="EYSubTotal 6 6 2" xfId="1705" xr:uid="{00000000-0005-0000-0000-000097070000}"/>
    <cellStyle name="EYSubTotal 6 6 2 2" xfId="1706" xr:uid="{00000000-0005-0000-0000-000098070000}"/>
    <cellStyle name="EYSubTotal 6 6 2 3" xfId="1707" xr:uid="{00000000-0005-0000-0000-000099070000}"/>
    <cellStyle name="EYSubTotal 6 6 2 4" xfId="1708" xr:uid="{00000000-0005-0000-0000-00009A070000}"/>
    <cellStyle name="EYSubTotal 6 6 2 5" xfId="1709" xr:uid="{00000000-0005-0000-0000-00009B070000}"/>
    <cellStyle name="EYSubTotal 6 6 2 6" xfId="1710" xr:uid="{00000000-0005-0000-0000-00009C070000}"/>
    <cellStyle name="EYSubTotal 6 6 3" xfId="1711" xr:uid="{00000000-0005-0000-0000-00009D070000}"/>
    <cellStyle name="EYSubTotal 6 6 3 2" xfId="1712" xr:uid="{00000000-0005-0000-0000-00009E070000}"/>
    <cellStyle name="EYSubTotal 6 6 4" xfId="1713" xr:uid="{00000000-0005-0000-0000-00009F070000}"/>
    <cellStyle name="EYSubTotal 6 6 5" xfId="1714" xr:uid="{00000000-0005-0000-0000-0000A0070000}"/>
    <cellStyle name="EYSubTotal 6 6 6" xfId="1715" xr:uid="{00000000-0005-0000-0000-0000A1070000}"/>
    <cellStyle name="EYSubTotal 6 6 7" xfId="1716" xr:uid="{00000000-0005-0000-0000-0000A2070000}"/>
    <cellStyle name="EYSubTotal 6 7" xfId="1717" xr:uid="{00000000-0005-0000-0000-0000A3070000}"/>
    <cellStyle name="EYSubTotal 6 7 2" xfId="1718" xr:uid="{00000000-0005-0000-0000-0000A4070000}"/>
    <cellStyle name="EYSubTotal 6 7 2 2" xfId="1719" xr:uid="{00000000-0005-0000-0000-0000A5070000}"/>
    <cellStyle name="EYSubTotal 6 7 2 3" xfId="1720" xr:uid="{00000000-0005-0000-0000-0000A6070000}"/>
    <cellStyle name="EYSubTotal 6 7 2 4" xfId="1721" xr:uid="{00000000-0005-0000-0000-0000A7070000}"/>
    <cellStyle name="EYSubTotal 6 7 2 5" xfId="1722" xr:uid="{00000000-0005-0000-0000-0000A8070000}"/>
    <cellStyle name="EYSubTotal 6 7 2 6" xfId="1723" xr:uid="{00000000-0005-0000-0000-0000A9070000}"/>
    <cellStyle name="EYSubTotal 6 7 3" xfId="1724" xr:uid="{00000000-0005-0000-0000-0000AA070000}"/>
    <cellStyle name="EYSubTotal 6 7 3 2" xfId="1725" xr:uid="{00000000-0005-0000-0000-0000AB070000}"/>
    <cellStyle name="EYSubTotal 6 7 4" xfId="1726" xr:uid="{00000000-0005-0000-0000-0000AC070000}"/>
    <cellStyle name="EYSubTotal 6 7 5" xfId="1727" xr:uid="{00000000-0005-0000-0000-0000AD070000}"/>
    <cellStyle name="EYSubTotal 6 7 6" xfId="1728" xr:uid="{00000000-0005-0000-0000-0000AE070000}"/>
    <cellStyle name="EYSubTotal 6 7 7" xfId="1729" xr:uid="{00000000-0005-0000-0000-0000AF070000}"/>
    <cellStyle name="EYSubTotal 6 8" xfId="1730" xr:uid="{00000000-0005-0000-0000-0000B0070000}"/>
    <cellStyle name="EYSubTotal 6 8 2" xfId="1731" xr:uid="{00000000-0005-0000-0000-0000B1070000}"/>
    <cellStyle name="EYSubTotal 6 8 2 2" xfId="1732" xr:uid="{00000000-0005-0000-0000-0000B2070000}"/>
    <cellStyle name="EYSubTotal 6 8 2 3" xfId="1733" xr:uid="{00000000-0005-0000-0000-0000B3070000}"/>
    <cellStyle name="EYSubTotal 6 8 2 4" xfId="1734" xr:uid="{00000000-0005-0000-0000-0000B4070000}"/>
    <cellStyle name="EYSubTotal 6 8 2 5" xfId="1735" xr:uid="{00000000-0005-0000-0000-0000B5070000}"/>
    <cellStyle name="EYSubTotal 6 8 2 6" xfId="1736" xr:uid="{00000000-0005-0000-0000-0000B6070000}"/>
    <cellStyle name="EYSubTotal 6 8 3" xfId="1737" xr:uid="{00000000-0005-0000-0000-0000B7070000}"/>
    <cellStyle name="EYSubTotal 6 8 3 2" xfId="1738" xr:uid="{00000000-0005-0000-0000-0000B8070000}"/>
    <cellStyle name="EYSubTotal 6 8 4" xfId="1739" xr:uid="{00000000-0005-0000-0000-0000B9070000}"/>
    <cellStyle name="EYSubTotal 6 8 5" xfId="1740" xr:uid="{00000000-0005-0000-0000-0000BA070000}"/>
    <cellStyle name="EYSubTotal 6 8 6" xfId="1741" xr:uid="{00000000-0005-0000-0000-0000BB070000}"/>
    <cellStyle name="EYSubTotal 6 8 7" xfId="1742" xr:uid="{00000000-0005-0000-0000-0000BC070000}"/>
    <cellStyle name="EYSubTotal 6 9" xfId="1743" xr:uid="{00000000-0005-0000-0000-0000BD070000}"/>
    <cellStyle name="EYSubTotal 6 9 2" xfId="1744" xr:uid="{00000000-0005-0000-0000-0000BE070000}"/>
    <cellStyle name="EYSubTotal 6 9 3" xfId="1745" xr:uid="{00000000-0005-0000-0000-0000BF070000}"/>
    <cellStyle name="EYSubTotal 6 9 4" xfId="1746" xr:uid="{00000000-0005-0000-0000-0000C0070000}"/>
    <cellStyle name="EYSubTotal 6 9 5" xfId="1747" xr:uid="{00000000-0005-0000-0000-0000C1070000}"/>
    <cellStyle name="EYSubTotal 6 9 6" xfId="1748" xr:uid="{00000000-0005-0000-0000-0000C2070000}"/>
    <cellStyle name="EYSubTotal 6_Subsidy" xfId="1749" xr:uid="{00000000-0005-0000-0000-0000C3070000}"/>
    <cellStyle name="EYSubTotal 7" xfId="1750" xr:uid="{00000000-0005-0000-0000-0000C4070000}"/>
    <cellStyle name="EYSubTotal 7 2" xfId="1751" xr:uid="{00000000-0005-0000-0000-0000C5070000}"/>
    <cellStyle name="EYSubTotal 7 2 2" xfId="1752" xr:uid="{00000000-0005-0000-0000-0000C6070000}"/>
    <cellStyle name="EYSubTotal 7 2 2 2" xfId="1753" xr:uid="{00000000-0005-0000-0000-0000C7070000}"/>
    <cellStyle name="EYSubTotal 7 2 2 3" xfId="1754" xr:uid="{00000000-0005-0000-0000-0000C8070000}"/>
    <cellStyle name="EYSubTotal 7 2 2 4" xfId="1755" xr:uid="{00000000-0005-0000-0000-0000C9070000}"/>
    <cellStyle name="EYSubTotal 7 2 2 5" xfId="1756" xr:uid="{00000000-0005-0000-0000-0000CA070000}"/>
    <cellStyle name="EYSubTotal 7 2 2 6" xfId="1757" xr:uid="{00000000-0005-0000-0000-0000CB070000}"/>
    <cellStyle name="EYSubTotal 7 2 3" xfId="1758" xr:uid="{00000000-0005-0000-0000-0000CC070000}"/>
    <cellStyle name="EYSubTotal 7 2 3 2" xfId="1759" xr:uid="{00000000-0005-0000-0000-0000CD070000}"/>
    <cellStyle name="EYSubTotal 7 2 4" xfId="1760" xr:uid="{00000000-0005-0000-0000-0000CE070000}"/>
    <cellStyle name="EYSubTotal 7 2 5" xfId="1761" xr:uid="{00000000-0005-0000-0000-0000CF070000}"/>
    <cellStyle name="EYSubTotal 7 2 6" xfId="1762" xr:uid="{00000000-0005-0000-0000-0000D0070000}"/>
    <cellStyle name="EYSubTotal 7 2 7" xfId="1763" xr:uid="{00000000-0005-0000-0000-0000D1070000}"/>
    <cellStyle name="EYSubTotal 7 3" xfId="1764" xr:uid="{00000000-0005-0000-0000-0000D2070000}"/>
    <cellStyle name="EYSubTotal 7 3 2" xfId="1765" xr:uid="{00000000-0005-0000-0000-0000D3070000}"/>
    <cellStyle name="EYSubTotal 7 3 3" xfId="1766" xr:uid="{00000000-0005-0000-0000-0000D4070000}"/>
    <cellStyle name="EYSubTotal 7 3 4" xfId="1767" xr:uid="{00000000-0005-0000-0000-0000D5070000}"/>
    <cellStyle name="EYSubTotal 7 3 5" xfId="1768" xr:uid="{00000000-0005-0000-0000-0000D6070000}"/>
    <cellStyle name="EYSubTotal 7 3 6" xfId="1769" xr:uid="{00000000-0005-0000-0000-0000D7070000}"/>
    <cellStyle name="EYSubTotal 7 4" xfId="1770" xr:uid="{00000000-0005-0000-0000-0000D8070000}"/>
    <cellStyle name="EYSubTotal 7 4 2" xfId="1771" xr:uid="{00000000-0005-0000-0000-0000D9070000}"/>
    <cellStyle name="EYSubTotal 7 5" xfId="1772" xr:uid="{00000000-0005-0000-0000-0000DA070000}"/>
    <cellStyle name="EYSubTotal 7 6" xfId="1773" xr:uid="{00000000-0005-0000-0000-0000DB070000}"/>
    <cellStyle name="EYSubTotal 7 7" xfId="1774" xr:uid="{00000000-0005-0000-0000-0000DC070000}"/>
    <cellStyle name="EYSubTotal 7 8" xfId="1775" xr:uid="{00000000-0005-0000-0000-0000DD070000}"/>
    <cellStyle name="EYSubTotal 7_Subsidy" xfId="1776" xr:uid="{00000000-0005-0000-0000-0000DE070000}"/>
    <cellStyle name="EYSubTotal 8" xfId="1777" xr:uid="{00000000-0005-0000-0000-0000DF070000}"/>
    <cellStyle name="EYSubTotal 8 2" xfId="1778" xr:uid="{00000000-0005-0000-0000-0000E0070000}"/>
    <cellStyle name="EYSubTotal 8 2 2" xfId="1779" xr:uid="{00000000-0005-0000-0000-0000E1070000}"/>
    <cellStyle name="EYSubTotal 8 2 3" xfId="1780" xr:uid="{00000000-0005-0000-0000-0000E2070000}"/>
    <cellStyle name="EYSubTotal 8 2 4" xfId="1781" xr:uid="{00000000-0005-0000-0000-0000E3070000}"/>
    <cellStyle name="EYSubTotal 8 2 5" xfId="1782" xr:uid="{00000000-0005-0000-0000-0000E4070000}"/>
    <cellStyle name="EYSubTotal 8 2 6" xfId="1783" xr:uid="{00000000-0005-0000-0000-0000E5070000}"/>
    <cellStyle name="EYSubTotal 8 3" xfId="1784" xr:uid="{00000000-0005-0000-0000-0000E6070000}"/>
    <cellStyle name="EYSubTotal 8 3 2" xfId="1785" xr:uid="{00000000-0005-0000-0000-0000E7070000}"/>
    <cellStyle name="EYSubTotal 8 4" xfId="1786" xr:uid="{00000000-0005-0000-0000-0000E8070000}"/>
    <cellStyle name="EYSubTotal 8 5" xfId="1787" xr:uid="{00000000-0005-0000-0000-0000E9070000}"/>
    <cellStyle name="EYSubTotal 8 6" xfId="1788" xr:uid="{00000000-0005-0000-0000-0000EA070000}"/>
    <cellStyle name="EYSubTotal 8 7" xfId="1789" xr:uid="{00000000-0005-0000-0000-0000EB070000}"/>
    <cellStyle name="EYSubTotal 9" xfId="1790" xr:uid="{00000000-0005-0000-0000-0000EC070000}"/>
    <cellStyle name="EYSubTotal 9 2" xfId="1791" xr:uid="{00000000-0005-0000-0000-0000ED070000}"/>
    <cellStyle name="EYSubTotal 9 2 2" xfId="1792" xr:uid="{00000000-0005-0000-0000-0000EE070000}"/>
    <cellStyle name="EYSubTotal 9 2 3" xfId="1793" xr:uid="{00000000-0005-0000-0000-0000EF070000}"/>
    <cellStyle name="EYSubTotal 9 2 4" xfId="1794" xr:uid="{00000000-0005-0000-0000-0000F0070000}"/>
    <cellStyle name="EYSubTotal 9 2 5" xfId="1795" xr:uid="{00000000-0005-0000-0000-0000F1070000}"/>
    <cellStyle name="EYSubTotal 9 2 6" xfId="1796" xr:uid="{00000000-0005-0000-0000-0000F2070000}"/>
    <cellStyle name="EYSubTotal 9 3" xfId="1797" xr:uid="{00000000-0005-0000-0000-0000F3070000}"/>
    <cellStyle name="EYSubTotal 9 3 2" xfId="1798" xr:uid="{00000000-0005-0000-0000-0000F4070000}"/>
    <cellStyle name="EYSubTotal 9 4" xfId="1799" xr:uid="{00000000-0005-0000-0000-0000F5070000}"/>
    <cellStyle name="EYSubTotal 9 5" xfId="1800" xr:uid="{00000000-0005-0000-0000-0000F6070000}"/>
    <cellStyle name="EYSubTotal 9 6" xfId="1801" xr:uid="{00000000-0005-0000-0000-0000F7070000}"/>
    <cellStyle name="EYSubTotal 9 7" xfId="1802" xr:uid="{00000000-0005-0000-0000-0000F8070000}"/>
    <cellStyle name="EYSubTotal_Calculations" xfId="1803" xr:uid="{00000000-0005-0000-0000-0000F9070000}"/>
    <cellStyle name="EYTotal" xfId="1804" xr:uid="{00000000-0005-0000-0000-0000FA070000}"/>
    <cellStyle name="EYTotal 10" xfId="1805" xr:uid="{00000000-0005-0000-0000-0000FB070000}"/>
    <cellStyle name="EYTotal 10 2" xfId="1806" xr:uid="{00000000-0005-0000-0000-0000FC070000}"/>
    <cellStyle name="EYTotal 10 2 2" xfId="1807" xr:uid="{00000000-0005-0000-0000-0000FD070000}"/>
    <cellStyle name="EYTotal 10 2 3" xfId="1808" xr:uid="{00000000-0005-0000-0000-0000FE070000}"/>
    <cellStyle name="EYTotal 10 2 4" xfId="1809" xr:uid="{00000000-0005-0000-0000-0000FF070000}"/>
    <cellStyle name="EYTotal 10 2 5" xfId="1810" xr:uid="{00000000-0005-0000-0000-000000080000}"/>
    <cellStyle name="EYTotal 10 3" xfId="1811" xr:uid="{00000000-0005-0000-0000-000001080000}"/>
    <cellStyle name="EYTotal 10 3 2" xfId="1812" xr:uid="{00000000-0005-0000-0000-000002080000}"/>
    <cellStyle name="EYTotal 10 4" xfId="1813" xr:uid="{00000000-0005-0000-0000-000003080000}"/>
    <cellStyle name="EYTotal 10 5" xfId="1814" xr:uid="{00000000-0005-0000-0000-000004080000}"/>
    <cellStyle name="EYTotal 10 6" xfId="1815" xr:uid="{00000000-0005-0000-0000-000005080000}"/>
    <cellStyle name="EYTotal 11" xfId="1816" xr:uid="{00000000-0005-0000-0000-000006080000}"/>
    <cellStyle name="EYTotal 11 2" xfId="1817" xr:uid="{00000000-0005-0000-0000-000007080000}"/>
    <cellStyle name="EYTotal 11 2 2" xfId="1818" xr:uid="{00000000-0005-0000-0000-000008080000}"/>
    <cellStyle name="EYTotal 11 2 3" xfId="1819" xr:uid="{00000000-0005-0000-0000-000009080000}"/>
    <cellStyle name="EYTotal 11 2 4" xfId="1820" xr:uid="{00000000-0005-0000-0000-00000A080000}"/>
    <cellStyle name="EYTotal 11 2 5" xfId="1821" xr:uid="{00000000-0005-0000-0000-00000B080000}"/>
    <cellStyle name="EYTotal 11 3" xfId="1822" xr:uid="{00000000-0005-0000-0000-00000C080000}"/>
    <cellStyle name="EYTotal 11 3 2" xfId="1823" xr:uid="{00000000-0005-0000-0000-00000D080000}"/>
    <cellStyle name="EYTotal 11 4" xfId="1824" xr:uid="{00000000-0005-0000-0000-00000E080000}"/>
    <cellStyle name="EYTotal 11 5" xfId="1825" xr:uid="{00000000-0005-0000-0000-00000F080000}"/>
    <cellStyle name="EYTotal 11 6" xfId="1826" xr:uid="{00000000-0005-0000-0000-000010080000}"/>
    <cellStyle name="EYTotal 12" xfId="1827" xr:uid="{00000000-0005-0000-0000-000011080000}"/>
    <cellStyle name="EYTotal 12 2" xfId="1828" xr:uid="{00000000-0005-0000-0000-000012080000}"/>
    <cellStyle name="EYTotal 12 2 2" xfId="1829" xr:uid="{00000000-0005-0000-0000-000013080000}"/>
    <cellStyle name="EYTotal 12 2 3" xfId="1830" xr:uid="{00000000-0005-0000-0000-000014080000}"/>
    <cellStyle name="EYTotal 12 2 4" xfId="1831" xr:uid="{00000000-0005-0000-0000-000015080000}"/>
    <cellStyle name="EYTotal 12 2 5" xfId="1832" xr:uid="{00000000-0005-0000-0000-000016080000}"/>
    <cellStyle name="EYTotal 12 3" xfId="1833" xr:uid="{00000000-0005-0000-0000-000017080000}"/>
    <cellStyle name="EYTotal 12 3 2" xfId="1834" xr:uid="{00000000-0005-0000-0000-000018080000}"/>
    <cellStyle name="EYTotal 12 4" xfId="1835" xr:uid="{00000000-0005-0000-0000-000019080000}"/>
    <cellStyle name="EYTotal 12 5" xfId="1836" xr:uid="{00000000-0005-0000-0000-00001A080000}"/>
    <cellStyle name="EYTotal 12 6" xfId="1837" xr:uid="{00000000-0005-0000-0000-00001B080000}"/>
    <cellStyle name="EYTotal 13" xfId="1838" xr:uid="{00000000-0005-0000-0000-00001C080000}"/>
    <cellStyle name="EYTotal 13 2" xfId="1839" xr:uid="{00000000-0005-0000-0000-00001D080000}"/>
    <cellStyle name="EYTotal 13 2 2" xfId="1840" xr:uid="{00000000-0005-0000-0000-00001E080000}"/>
    <cellStyle name="EYTotal 13 2 3" xfId="1841" xr:uid="{00000000-0005-0000-0000-00001F080000}"/>
    <cellStyle name="EYTotal 13 2 4" xfId="1842" xr:uid="{00000000-0005-0000-0000-000020080000}"/>
    <cellStyle name="EYTotal 13 2 5" xfId="1843" xr:uid="{00000000-0005-0000-0000-000021080000}"/>
    <cellStyle name="EYTotal 13 3" xfId="1844" xr:uid="{00000000-0005-0000-0000-000022080000}"/>
    <cellStyle name="EYTotal 13 3 2" xfId="1845" xr:uid="{00000000-0005-0000-0000-000023080000}"/>
    <cellStyle name="EYTotal 13 4" xfId="1846" xr:uid="{00000000-0005-0000-0000-000024080000}"/>
    <cellStyle name="EYTotal 13 5" xfId="1847" xr:uid="{00000000-0005-0000-0000-000025080000}"/>
    <cellStyle name="EYTotal 13 6" xfId="1848" xr:uid="{00000000-0005-0000-0000-000026080000}"/>
    <cellStyle name="EYTotal 14" xfId="1849" xr:uid="{00000000-0005-0000-0000-000027080000}"/>
    <cellStyle name="EYTotal 14 2" xfId="1850" xr:uid="{00000000-0005-0000-0000-000028080000}"/>
    <cellStyle name="EYTotal 14 3" xfId="1851" xr:uid="{00000000-0005-0000-0000-000029080000}"/>
    <cellStyle name="EYTotal 14 4" xfId="1852" xr:uid="{00000000-0005-0000-0000-00002A080000}"/>
    <cellStyle name="EYTotal 14 5" xfId="1853" xr:uid="{00000000-0005-0000-0000-00002B080000}"/>
    <cellStyle name="EYTotal 15" xfId="1854" xr:uid="{00000000-0005-0000-0000-00002C080000}"/>
    <cellStyle name="EYTotal 15 2" xfId="1855" xr:uid="{00000000-0005-0000-0000-00002D080000}"/>
    <cellStyle name="EYTotal 16" xfId="1856" xr:uid="{00000000-0005-0000-0000-00002E080000}"/>
    <cellStyle name="EYTotal 17" xfId="1857" xr:uid="{00000000-0005-0000-0000-00002F080000}"/>
    <cellStyle name="EYTotal 18" xfId="1858" xr:uid="{00000000-0005-0000-0000-000030080000}"/>
    <cellStyle name="EYTotal 19" xfId="1859" xr:uid="{00000000-0005-0000-0000-000031080000}"/>
    <cellStyle name="EYTotal 2" xfId="1860" xr:uid="{00000000-0005-0000-0000-000032080000}"/>
    <cellStyle name="EYTotal 2 10" xfId="1861" xr:uid="{00000000-0005-0000-0000-000033080000}"/>
    <cellStyle name="EYTotal 2 10 2" xfId="1862" xr:uid="{00000000-0005-0000-0000-000034080000}"/>
    <cellStyle name="EYTotal 2 10 2 2" xfId="1863" xr:uid="{00000000-0005-0000-0000-000035080000}"/>
    <cellStyle name="EYTotal 2 10 2 3" xfId="1864" xr:uid="{00000000-0005-0000-0000-000036080000}"/>
    <cellStyle name="EYTotal 2 10 2 4" xfId="1865" xr:uid="{00000000-0005-0000-0000-000037080000}"/>
    <cellStyle name="EYTotal 2 10 2 5" xfId="1866" xr:uid="{00000000-0005-0000-0000-000038080000}"/>
    <cellStyle name="EYTotal 2 10 3" xfId="1867" xr:uid="{00000000-0005-0000-0000-000039080000}"/>
    <cellStyle name="EYTotal 2 10 3 2" xfId="1868" xr:uid="{00000000-0005-0000-0000-00003A080000}"/>
    <cellStyle name="EYTotal 2 10 4" xfId="1869" xr:uid="{00000000-0005-0000-0000-00003B080000}"/>
    <cellStyle name="EYTotal 2 10 5" xfId="1870" xr:uid="{00000000-0005-0000-0000-00003C080000}"/>
    <cellStyle name="EYTotal 2 10 6" xfId="1871" xr:uid="{00000000-0005-0000-0000-00003D080000}"/>
    <cellStyle name="EYTotal 2 11" xfId="1872" xr:uid="{00000000-0005-0000-0000-00003E080000}"/>
    <cellStyle name="EYTotal 2 11 2" xfId="1873" xr:uid="{00000000-0005-0000-0000-00003F080000}"/>
    <cellStyle name="EYTotal 2 11 2 2" xfId="1874" xr:uid="{00000000-0005-0000-0000-000040080000}"/>
    <cellStyle name="EYTotal 2 11 2 3" xfId="1875" xr:uid="{00000000-0005-0000-0000-000041080000}"/>
    <cellStyle name="EYTotal 2 11 2 4" xfId="1876" xr:uid="{00000000-0005-0000-0000-000042080000}"/>
    <cellStyle name="EYTotal 2 11 2 5" xfId="1877" xr:uid="{00000000-0005-0000-0000-000043080000}"/>
    <cellStyle name="EYTotal 2 11 3" xfId="1878" xr:uid="{00000000-0005-0000-0000-000044080000}"/>
    <cellStyle name="EYTotal 2 11 3 2" xfId="1879" xr:uid="{00000000-0005-0000-0000-000045080000}"/>
    <cellStyle name="EYTotal 2 11 4" xfId="1880" xr:uid="{00000000-0005-0000-0000-000046080000}"/>
    <cellStyle name="EYTotal 2 11 5" xfId="1881" xr:uid="{00000000-0005-0000-0000-000047080000}"/>
    <cellStyle name="EYTotal 2 11 6" xfId="1882" xr:uid="{00000000-0005-0000-0000-000048080000}"/>
    <cellStyle name="EYTotal 2 12" xfId="1883" xr:uid="{00000000-0005-0000-0000-000049080000}"/>
    <cellStyle name="EYTotal 2 12 2" xfId="1884" xr:uid="{00000000-0005-0000-0000-00004A080000}"/>
    <cellStyle name="EYTotal 2 12 2 2" xfId="1885" xr:uid="{00000000-0005-0000-0000-00004B080000}"/>
    <cellStyle name="EYTotal 2 12 2 3" xfId="1886" xr:uid="{00000000-0005-0000-0000-00004C080000}"/>
    <cellStyle name="EYTotal 2 12 2 4" xfId="1887" xr:uid="{00000000-0005-0000-0000-00004D080000}"/>
    <cellStyle name="EYTotal 2 12 2 5" xfId="1888" xr:uid="{00000000-0005-0000-0000-00004E080000}"/>
    <cellStyle name="EYTotal 2 12 3" xfId="1889" xr:uid="{00000000-0005-0000-0000-00004F080000}"/>
    <cellStyle name="EYTotal 2 12 3 2" xfId="1890" xr:uid="{00000000-0005-0000-0000-000050080000}"/>
    <cellStyle name="EYTotal 2 12 4" xfId="1891" xr:uid="{00000000-0005-0000-0000-000051080000}"/>
    <cellStyle name="EYTotal 2 12 5" xfId="1892" xr:uid="{00000000-0005-0000-0000-000052080000}"/>
    <cellStyle name="EYTotal 2 12 6" xfId="1893" xr:uid="{00000000-0005-0000-0000-000053080000}"/>
    <cellStyle name="EYTotal 2 13" xfId="1894" xr:uid="{00000000-0005-0000-0000-000054080000}"/>
    <cellStyle name="EYTotal 2 13 2" xfId="1895" xr:uid="{00000000-0005-0000-0000-000055080000}"/>
    <cellStyle name="EYTotal 2 13 3" xfId="1896" xr:uid="{00000000-0005-0000-0000-000056080000}"/>
    <cellStyle name="EYTotal 2 13 4" xfId="1897" xr:uid="{00000000-0005-0000-0000-000057080000}"/>
    <cellStyle name="EYTotal 2 13 5" xfId="1898" xr:uid="{00000000-0005-0000-0000-000058080000}"/>
    <cellStyle name="EYTotal 2 14" xfId="1899" xr:uid="{00000000-0005-0000-0000-000059080000}"/>
    <cellStyle name="EYTotal 2 14 2" xfId="1900" xr:uid="{00000000-0005-0000-0000-00005A080000}"/>
    <cellStyle name="EYTotal 2 15" xfId="1901" xr:uid="{00000000-0005-0000-0000-00005B080000}"/>
    <cellStyle name="EYTotal 2 16" xfId="1902" xr:uid="{00000000-0005-0000-0000-00005C080000}"/>
    <cellStyle name="EYTotal 2 17" xfId="1903" xr:uid="{00000000-0005-0000-0000-00005D080000}"/>
    <cellStyle name="EYTotal 2 18" xfId="1904" xr:uid="{00000000-0005-0000-0000-00005E080000}"/>
    <cellStyle name="EYTotal 2 2" xfId="1905" xr:uid="{00000000-0005-0000-0000-00005F080000}"/>
    <cellStyle name="EYTotal 2 2 10" xfId="1906" xr:uid="{00000000-0005-0000-0000-000060080000}"/>
    <cellStyle name="EYTotal 2 2 10 2" xfId="1907" xr:uid="{00000000-0005-0000-0000-000061080000}"/>
    <cellStyle name="EYTotal 2 2 11" xfId="1908" xr:uid="{00000000-0005-0000-0000-000062080000}"/>
    <cellStyle name="EYTotal 2 2 12" xfId="1909" xr:uid="{00000000-0005-0000-0000-000063080000}"/>
    <cellStyle name="EYTotal 2 2 13" xfId="1910" xr:uid="{00000000-0005-0000-0000-000064080000}"/>
    <cellStyle name="EYTotal 2 2 2" xfId="1911" xr:uid="{00000000-0005-0000-0000-000065080000}"/>
    <cellStyle name="EYTotal 2 2 2 2" xfId="1912" xr:uid="{00000000-0005-0000-0000-000066080000}"/>
    <cellStyle name="EYTotal 2 2 2 2 2" xfId="1913" xr:uid="{00000000-0005-0000-0000-000067080000}"/>
    <cellStyle name="EYTotal 2 2 2 2 2 2" xfId="1914" xr:uid="{00000000-0005-0000-0000-000068080000}"/>
    <cellStyle name="EYTotal 2 2 2 2 2 3" xfId="1915" xr:uid="{00000000-0005-0000-0000-000069080000}"/>
    <cellStyle name="EYTotal 2 2 2 2 2 4" xfId="1916" xr:uid="{00000000-0005-0000-0000-00006A080000}"/>
    <cellStyle name="EYTotal 2 2 2 2 2 5" xfId="1917" xr:uid="{00000000-0005-0000-0000-00006B080000}"/>
    <cellStyle name="EYTotal 2 2 2 2 3" xfId="1918" xr:uid="{00000000-0005-0000-0000-00006C080000}"/>
    <cellStyle name="EYTotal 2 2 2 2 3 2" xfId="1919" xr:uid="{00000000-0005-0000-0000-00006D080000}"/>
    <cellStyle name="EYTotal 2 2 2 2 4" xfId="1920" xr:uid="{00000000-0005-0000-0000-00006E080000}"/>
    <cellStyle name="EYTotal 2 2 2 2 5" xfId="1921" xr:uid="{00000000-0005-0000-0000-00006F080000}"/>
    <cellStyle name="EYTotal 2 2 2 2 6" xfId="1922" xr:uid="{00000000-0005-0000-0000-000070080000}"/>
    <cellStyle name="EYTotal 2 2 2 3" xfId="1923" xr:uid="{00000000-0005-0000-0000-000071080000}"/>
    <cellStyle name="EYTotal 2 2 2 3 2" xfId="1924" xr:uid="{00000000-0005-0000-0000-000072080000}"/>
    <cellStyle name="EYTotal 2 2 2 3 3" xfId="1925" xr:uid="{00000000-0005-0000-0000-000073080000}"/>
    <cellStyle name="EYTotal 2 2 2 3 4" xfId="1926" xr:uid="{00000000-0005-0000-0000-000074080000}"/>
    <cellStyle name="EYTotal 2 2 2 3 5" xfId="1927" xr:uid="{00000000-0005-0000-0000-000075080000}"/>
    <cellStyle name="EYTotal 2 2 2 4" xfId="1928" xr:uid="{00000000-0005-0000-0000-000076080000}"/>
    <cellStyle name="EYTotal 2 2 2 4 2" xfId="1929" xr:uid="{00000000-0005-0000-0000-000077080000}"/>
    <cellStyle name="EYTotal 2 2 2 5" xfId="1930" xr:uid="{00000000-0005-0000-0000-000078080000}"/>
    <cellStyle name="EYTotal 2 2 2 6" xfId="1931" xr:uid="{00000000-0005-0000-0000-000079080000}"/>
    <cellStyle name="EYTotal 2 2 2 7" xfId="1932" xr:uid="{00000000-0005-0000-0000-00007A080000}"/>
    <cellStyle name="EYTotal 2 2 2_Subsidy" xfId="1933" xr:uid="{00000000-0005-0000-0000-00007B080000}"/>
    <cellStyle name="EYTotal 2 2 3" xfId="1934" xr:uid="{00000000-0005-0000-0000-00007C080000}"/>
    <cellStyle name="EYTotal 2 2 3 2" xfId="1935" xr:uid="{00000000-0005-0000-0000-00007D080000}"/>
    <cellStyle name="EYTotal 2 2 3 2 2" xfId="1936" xr:uid="{00000000-0005-0000-0000-00007E080000}"/>
    <cellStyle name="EYTotal 2 2 3 2 3" xfId="1937" xr:uid="{00000000-0005-0000-0000-00007F080000}"/>
    <cellStyle name="EYTotal 2 2 3 2 4" xfId="1938" xr:uid="{00000000-0005-0000-0000-000080080000}"/>
    <cellStyle name="EYTotal 2 2 3 2 5" xfId="1939" xr:uid="{00000000-0005-0000-0000-000081080000}"/>
    <cellStyle name="EYTotal 2 2 3 3" xfId="1940" xr:uid="{00000000-0005-0000-0000-000082080000}"/>
    <cellStyle name="EYTotal 2 2 3 3 2" xfId="1941" xr:uid="{00000000-0005-0000-0000-000083080000}"/>
    <cellStyle name="EYTotal 2 2 3 4" xfId="1942" xr:uid="{00000000-0005-0000-0000-000084080000}"/>
    <cellStyle name="EYTotal 2 2 3 5" xfId="1943" xr:uid="{00000000-0005-0000-0000-000085080000}"/>
    <cellStyle name="EYTotal 2 2 3 6" xfId="1944" xr:uid="{00000000-0005-0000-0000-000086080000}"/>
    <cellStyle name="EYTotal 2 2 4" xfId="1945" xr:uid="{00000000-0005-0000-0000-000087080000}"/>
    <cellStyle name="EYTotal 2 2 4 2" xfId="1946" xr:uid="{00000000-0005-0000-0000-000088080000}"/>
    <cellStyle name="EYTotal 2 2 4 2 2" xfId="1947" xr:uid="{00000000-0005-0000-0000-000089080000}"/>
    <cellStyle name="EYTotal 2 2 4 2 3" xfId="1948" xr:uid="{00000000-0005-0000-0000-00008A080000}"/>
    <cellStyle name="EYTotal 2 2 4 2 4" xfId="1949" xr:uid="{00000000-0005-0000-0000-00008B080000}"/>
    <cellStyle name="EYTotal 2 2 4 2 5" xfId="1950" xr:uid="{00000000-0005-0000-0000-00008C080000}"/>
    <cellStyle name="EYTotal 2 2 4 3" xfId="1951" xr:uid="{00000000-0005-0000-0000-00008D080000}"/>
    <cellStyle name="EYTotal 2 2 4 3 2" xfId="1952" xr:uid="{00000000-0005-0000-0000-00008E080000}"/>
    <cellStyle name="EYTotal 2 2 4 4" xfId="1953" xr:uid="{00000000-0005-0000-0000-00008F080000}"/>
    <cellStyle name="EYTotal 2 2 4 5" xfId="1954" xr:uid="{00000000-0005-0000-0000-000090080000}"/>
    <cellStyle name="EYTotal 2 2 4 6" xfId="1955" xr:uid="{00000000-0005-0000-0000-000091080000}"/>
    <cellStyle name="EYTotal 2 2 5" xfId="1956" xr:uid="{00000000-0005-0000-0000-000092080000}"/>
    <cellStyle name="EYTotal 2 2 5 2" xfId="1957" xr:uid="{00000000-0005-0000-0000-000093080000}"/>
    <cellStyle name="EYTotal 2 2 5 2 2" xfId="1958" xr:uid="{00000000-0005-0000-0000-000094080000}"/>
    <cellStyle name="EYTotal 2 2 5 2 3" xfId="1959" xr:uid="{00000000-0005-0000-0000-000095080000}"/>
    <cellStyle name="EYTotal 2 2 5 2 4" xfId="1960" xr:uid="{00000000-0005-0000-0000-000096080000}"/>
    <cellStyle name="EYTotal 2 2 5 2 5" xfId="1961" xr:uid="{00000000-0005-0000-0000-000097080000}"/>
    <cellStyle name="EYTotal 2 2 5 3" xfId="1962" xr:uid="{00000000-0005-0000-0000-000098080000}"/>
    <cellStyle name="EYTotal 2 2 5 3 2" xfId="1963" xr:uid="{00000000-0005-0000-0000-000099080000}"/>
    <cellStyle name="EYTotal 2 2 5 4" xfId="1964" xr:uid="{00000000-0005-0000-0000-00009A080000}"/>
    <cellStyle name="EYTotal 2 2 5 5" xfId="1965" xr:uid="{00000000-0005-0000-0000-00009B080000}"/>
    <cellStyle name="EYTotal 2 2 5 6" xfId="1966" xr:uid="{00000000-0005-0000-0000-00009C080000}"/>
    <cellStyle name="EYTotal 2 2 6" xfId="1967" xr:uid="{00000000-0005-0000-0000-00009D080000}"/>
    <cellStyle name="EYTotal 2 2 6 2" xfId="1968" xr:uid="{00000000-0005-0000-0000-00009E080000}"/>
    <cellStyle name="EYTotal 2 2 6 2 2" xfId="1969" xr:uid="{00000000-0005-0000-0000-00009F080000}"/>
    <cellStyle name="EYTotal 2 2 6 2 3" xfId="1970" xr:uid="{00000000-0005-0000-0000-0000A0080000}"/>
    <cellStyle name="EYTotal 2 2 6 2 4" xfId="1971" xr:uid="{00000000-0005-0000-0000-0000A1080000}"/>
    <cellStyle name="EYTotal 2 2 6 2 5" xfId="1972" xr:uid="{00000000-0005-0000-0000-0000A2080000}"/>
    <cellStyle name="EYTotal 2 2 6 3" xfId="1973" xr:uid="{00000000-0005-0000-0000-0000A3080000}"/>
    <cellStyle name="EYTotal 2 2 6 3 2" xfId="1974" xr:uid="{00000000-0005-0000-0000-0000A4080000}"/>
    <cellStyle name="EYTotal 2 2 6 4" xfId="1975" xr:uid="{00000000-0005-0000-0000-0000A5080000}"/>
    <cellStyle name="EYTotal 2 2 6 5" xfId="1976" xr:uid="{00000000-0005-0000-0000-0000A6080000}"/>
    <cellStyle name="EYTotal 2 2 6 6" xfId="1977" xr:uid="{00000000-0005-0000-0000-0000A7080000}"/>
    <cellStyle name="EYTotal 2 2 7" xfId="1978" xr:uid="{00000000-0005-0000-0000-0000A8080000}"/>
    <cellStyle name="EYTotal 2 2 7 2" xfId="1979" xr:uid="{00000000-0005-0000-0000-0000A9080000}"/>
    <cellStyle name="EYTotal 2 2 7 2 2" xfId="1980" xr:uid="{00000000-0005-0000-0000-0000AA080000}"/>
    <cellStyle name="EYTotal 2 2 7 2 3" xfId="1981" xr:uid="{00000000-0005-0000-0000-0000AB080000}"/>
    <cellStyle name="EYTotal 2 2 7 2 4" xfId="1982" xr:uid="{00000000-0005-0000-0000-0000AC080000}"/>
    <cellStyle name="EYTotal 2 2 7 2 5" xfId="1983" xr:uid="{00000000-0005-0000-0000-0000AD080000}"/>
    <cellStyle name="EYTotal 2 2 7 3" xfId="1984" xr:uid="{00000000-0005-0000-0000-0000AE080000}"/>
    <cellStyle name="EYTotal 2 2 7 3 2" xfId="1985" xr:uid="{00000000-0005-0000-0000-0000AF080000}"/>
    <cellStyle name="EYTotal 2 2 7 4" xfId="1986" xr:uid="{00000000-0005-0000-0000-0000B0080000}"/>
    <cellStyle name="EYTotal 2 2 7 5" xfId="1987" xr:uid="{00000000-0005-0000-0000-0000B1080000}"/>
    <cellStyle name="EYTotal 2 2 7 6" xfId="1988" xr:uid="{00000000-0005-0000-0000-0000B2080000}"/>
    <cellStyle name="EYTotal 2 2 8" xfId="1989" xr:uid="{00000000-0005-0000-0000-0000B3080000}"/>
    <cellStyle name="EYTotal 2 2 8 2" xfId="1990" xr:uid="{00000000-0005-0000-0000-0000B4080000}"/>
    <cellStyle name="EYTotal 2 2 8 2 2" xfId="1991" xr:uid="{00000000-0005-0000-0000-0000B5080000}"/>
    <cellStyle name="EYTotal 2 2 8 2 3" xfId="1992" xr:uid="{00000000-0005-0000-0000-0000B6080000}"/>
    <cellStyle name="EYTotal 2 2 8 2 4" xfId="1993" xr:uid="{00000000-0005-0000-0000-0000B7080000}"/>
    <cellStyle name="EYTotal 2 2 8 2 5" xfId="1994" xr:uid="{00000000-0005-0000-0000-0000B8080000}"/>
    <cellStyle name="EYTotal 2 2 8 3" xfId="1995" xr:uid="{00000000-0005-0000-0000-0000B9080000}"/>
    <cellStyle name="EYTotal 2 2 8 3 2" xfId="1996" xr:uid="{00000000-0005-0000-0000-0000BA080000}"/>
    <cellStyle name="EYTotal 2 2 8 4" xfId="1997" xr:uid="{00000000-0005-0000-0000-0000BB080000}"/>
    <cellStyle name="EYTotal 2 2 8 5" xfId="1998" xr:uid="{00000000-0005-0000-0000-0000BC080000}"/>
    <cellStyle name="EYTotal 2 2 8 6" xfId="1999" xr:uid="{00000000-0005-0000-0000-0000BD080000}"/>
    <cellStyle name="EYTotal 2 2 9" xfId="2000" xr:uid="{00000000-0005-0000-0000-0000BE080000}"/>
    <cellStyle name="EYTotal 2 2 9 2" xfId="2001" xr:uid="{00000000-0005-0000-0000-0000BF080000}"/>
    <cellStyle name="EYTotal 2 2 9 3" xfId="2002" xr:uid="{00000000-0005-0000-0000-0000C0080000}"/>
    <cellStyle name="EYTotal 2 2 9 4" xfId="2003" xr:uid="{00000000-0005-0000-0000-0000C1080000}"/>
    <cellStyle name="EYTotal 2 2 9 5" xfId="2004" xr:uid="{00000000-0005-0000-0000-0000C2080000}"/>
    <cellStyle name="EYTotal 2 2_Subsidy" xfId="2005" xr:uid="{00000000-0005-0000-0000-0000C3080000}"/>
    <cellStyle name="EYTotal 2 3" xfId="2006" xr:uid="{00000000-0005-0000-0000-0000C4080000}"/>
    <cellStyle name="EYTotal 2 3 10" xfId="2007" xr:uid="{00000000-0005-0000-0000-0000C5080000}"/>
    <cellStyle name="EYTotal 2 3 10 2" xfId="2008" xr:uid="{00000000-0005-0000-0000-0000C6080000}"/>
    <cellStyle name="EYTotal 2 3 11" xfId="2009" xr:uid="{00000000-0005-0000-0000-0000C7080000}"/>
    <cellStyle name="EYTotal 2 3 12" xfId="2010" xr:uid="{00000000-0005-0000-0000-0000C8080000}"/>
    <cellStyle name="EYTotal 2 3 13" xfId="2011" xr:uid="{00000000-0005-0000-0000-0000C9080000}"/>
    <cellStyle name="EYTotal 2 3 2" xfId="2012" xr:uid="{00000000-0005-0000-0000-0000CA080000}"/>
    <cellStyle name="EYTotal 2 3 2 2" xfId="2013" xr:uid="{00000000-0005-0000-0000-0000CB080000}"/>
    <cellStyle name="EYTotal 2 3 2 2 2" xfId="2014" xr:uid="{00000000-0005-0000-0000-0000CC080000}"/>
    <cellStyle name="EYTotal 2 3 2 2 2 2" xfId="2015" xr:uid="{00000000-0005-0000-0000-0000CD080000}"/>
    <cellStyle name="EYTotal 2 3 2 2 2 3" xfId="2016" xr:uid="{00000000-0005-0000-0000-0000CE080000}"/>
    <cellStyle name="EYTotal 2 3 2 2 2 4" xfId="2017" xr:uid="{00000000-0005-0000-0000-0000CF080000}"/>
    <cellStyle name="EYTotal 2 3 2 2 2 5" xfId="2018" xr:uid="{00000000-0005-0000-0000-0000D0080000}"/>
    <cellStyle name="EYTotal 2 3 2 2 3" xfId="2019" xr:uid="{00000000-0005-0000-0000-0000D1080000}"/>
    <cellStyle name="EYTotal 2 3 2 2 3 2" xfId="2020" xr:uid="{00000000-0005-0000-0000-0000D2080000}"/>
    <cellStyle name="EYTotal 2 3 2 2 4" xfId="2021" xr:uid="{00000000-0005-0000-0000-0000D3080000}"/>
    <cellStyle name="EYTotal 2 3 2 2 5" xfId="2022" xr:uid="{00000000-0005-0000-0000-0000D4080000}"/>
    <cellStyle name="EYTotal 2 3 2 2 6" xfId="2023" xr:uid="{00000000-0005-0000-0000-0000D5080000}"/>
    <cellStyle name="EYTotal 2 3 2 3" xfId="2024" xr:uid="{00000000-0005-0000-0000-0000D6080000}"/>
    <cellStyle name="EYTotal 2 3 2 3 2" xfId="2025" xr:uid="{00000000-0005-0000-0000-0000D7080000}"/>
    <cellStyle name="EYTotal 2 3 2 3 3" xfId="2026" xr:uid="{00000000-0005-0000-0000-0000D8080000}"/>
    <cellStyle name="EYTotal 2 3 2 3 4" xfId="2027" xr:uid="{00000000-0005-0000-0000-0000D9080000}"/>
    <cellStyle name="EYTotal 2 3 2 3 5" xfId="2028" xr:uid="{00000000-0005-0000-0000-0000DA080000}"/>
    <cellStyle name="EYTotal 2 3 2 4" xfId="2029" xr:uid="{00000000-0005-0000-0000-0000DB080000}"/>
    <cellStyle name="EYTotal 2 3 2 4 2" xfId="2030" xr:uid="{00000000-0005-0000-0000-0000DC080000}"/>
    <cellStyle name="EYTotal 2 3 2 5" xfId="2031" xr:uid="{00000000-0005-0000-0000-0000DD080000}"/>
    <cellStyle name="EYTotal 2 3 2 6" xfId="2032" xr:uid="{00000000-0005-0000-0000-0000DE080000}"/>
    <cellStyle name="EYTotal 2 3 2 7" xfId="2033" xr:uid="{00000000-0005-0000-0000-0000DF080000}"/>
    <cellStyle name="EYTotal 2 3 2_Subsidy" xfId="2034" xr:uid="{00000000-0005-0000-0000-0000E0080000}"/>
    <cellStyle name="EYTotal 2 3 3" xfId="2035" xr:uid="{00000000-0005-0000-0000-0000E1080000}"/>
    <cellStyle name="EYTotal 2 3 3 2" xfId="2036" xr:uid="{00000000-0005-0000-0000-0000E2080000}"/>
    <cellStyle name="EYTotal 2 3 3 2 2" xfId="2037" xr:uid="{00000000-0005-0000-0000-0000E3080000}"/>
    <cellStyle name="EYTotal 2 3 3 2 3" xfId="2038" xr:uid="{00000000-0005-0000-0000-0000E4080000}"/>
    <cellStyle name="EYTotal 2 3 3 2 4" xfId="2039" xr:uid="{00000000-0005-0000-0000-0000E5080000}"/>
    <cellStyle name="EYTotal 2 3 3 2 5" xfId="2040" xr:uid="{00000000-0005-0000-0000-0000E6080000}"/>
    <cellStyle name="EYTotal 2 3 3 3" xfId="2041" xr:uid="{00000000-0005-0000-0000-0000E7080000}"/>
    <cellStyle name="EYTotal 2 3 3 3 2" xfId="2042" xr:uid="{00000000-0005-0000-0000-0000E8080000}"/>
    <cellStyle name="EYTotal 2 3 3 4" xfId="2043" xr:uid="{00000000-0005-0000-0000-0000E9080000}"/>
    <cellStyle name="EYTotal 2 3 3 5" xfId="2044" xr:uid="{00000000-0005-0000-0000-0000EA080000}"/>
    <cellStyle name="EYTotal 2 3 3 6" xfId="2045" xr:uid="{00000000-0005-0000-0000-0000EB080000}"/>
    <cellStyle name="EYTotal 2 3 4" xfId="2046" xr:uid="{00000000-0005-0000-0000-0000EC080000}"/>
    <cellStyle name="EYTotal 2 3 4 2" xfId="2047" xr:uid="{00000000-0005-0000-0000-0000ED080000}"/>
    <cellStyle name="EYTotal 2 3 4 2 2" xfId="2048" xr:uid="{00000000-0005-0000-0000-0000EE080000}"/>
    <cellStyle name="EYTotal 2 3 4 2 3" xfId="2049" xr:uid="{00000000-0005-0000-0000-0000EF080000}"/>
    <cellStyle name="EYTotal 2 3 4 2 4" xfId="2050" xr:uid="{00000000-0005-0000-0000-0000F0080000}"/>
    <cellStyle name="EYTotal 2 3 4 2 5" xfId="2051" xr:uid="{00000000-0005-0000-0000-0000F1080000}"/>
    <cellStyle name="EYTotal 2 3 4 3" xfId="2052" xr:uid="{00000000-0005-0000-0000-0000F2080000}"/>
    <cellStyle name="EYTotal 2 3 4 3 2" xfId="2053" xr:uid="{00000000-0005-0000-0000-0000F3080000}"/>
    <cellStyle name="EYTotal 2 3 4 4" xfId="2054" xr:uid="{00000000-0005-0000-0000-0000F4080000}"/>
    <cellStyle name="EYTotal 2 3 4 5" xfId="2055" xr:uid="{00000000-0005-0000-0000-0000F5080000}"/>
    <cellStyle name="EYTotal 2 3 4 6" xfId="2056" xr:uid="{00000000-0005-0000-0000-0000F6080000}"/>
    <cellStyle name="EYTotal 2 3 5" xfId="2057" xr:uid="{00000000-0005-0000-0000-0000F7080000}"/>
    <cellStyle name="EYTotal 2 3 5 2" xfId="2058" xr:uid="{00000000-0005-0000-0000-0000F8080000}"/>
    <cellStyle name="EYTotal 2 3 5 2 2" xfId="2059" xr:uid="{00000000-0005-0000-0000-0000F9080000}"/>
    <cellStyle name="EYTotal 2 3 5 2 3" xfId="2060" xr:uid="{00000000-0005-0000-0000-0000FA080000}"/>
    <cellStyle name="EYTotal 2 3 5 2 4" xfId="2061" xr:uid="{00000000-0005-0000-0000-0000FB080000}"/>
    <cellStyle name="EYTotal 2 3 5 2 5" xfId="2062" xr:uid="{00000000-0005-0000-0000-0000FC080000}"/>
    <cellStyle name="EYTotal 2 3 5 3" xfId="2063" xr:uid="{00000000-0005-0000-0000-0000FD080000}"/>
    <cellStyle name="EYTotal 2 3 5 3 2" xfId="2064" xr:uid="{00000000-0005-0000-0000-0000FE080000}"/>
    <cellStyle name="EYTotal 2 3 5 4" xfId="2065" xr:uid="{00000000-0005-0000-0000-0000FF080000}"/>
    <cellStyle name="EYTotal 2 3 5 5" xfId="2066" xr:uid="{00000000-0005-0000-0000-000000090000}"/>
    <cellStyle name="EYTotal 2 3 5 6" xfId="2067" xr:uid="{00000000-0005-0000-0000-000001090000}"/>
    <cellStyle name="EYTotal 2 3 6" xfId="2068" xr:uid="{00000000-0005-0000-0000-000002090000}"/>
    <cellStyle name="EYTotal 2 3 6 2" xfId="2069" xr:uid="{00000000-0005-0000-0000-000003090000}"/>
    <cellStyle name="EYTotal 2 3 6 2 2" xfId="2070" xr:uid="{00000000-0005-0000-0000-000004090000}"/>
    <cellStyle name="EYTotal 2 3 6 2 3" xfId="2071" xr:uid="{00000000-0005-0000-0000-000005090000}"/>
    <cellStyle name="EYTotal 2 3 6 2 4" xfId="2072" xr:uid="{00000000-0005-0000-0000-000006090000}"/>
    <cellStyle name="EYTotal 2 3 6 2 5" xfId="2073" xr:uid="{00000000-0005-0000-0000-000007090000}"/>
    <cellStyle name="EYTotal 2 3 6 3" xfId="2074" xr:uid="{00000000-0005-0000-0000-000008090000}"/>
    <cellStyle name="EYTotal 2 3 6 3 2" xfId="2075" xr:uid="{00000000-0005-0000-0000-000009090000}"/>
    <cellStyle name="EYTotal 2 3 6 4" xfId="2076" xr:uid="{00000000-0005-0000-0000-00000A090000}"/>
    <cellStyle name="EYTotal 2 3 6 5" xfId="2077" xr:uid="{00000000-0005-0000-0000-00000B090000}"/>
    <cellStyle name="EYTotal 2 3 6 6" xfId="2078" xr:uid="{00000000-0005-0000-0000-00000C090000}"/>
    <cellStyle name="EYTotal 2 3 7" xfId="2079" xr:uid="{00000000-0005-0000-0000-00000D090000}"/>
    <cellStyle name="EYTotal 2 3 7 2" xfId="2080" xr:uid="{00000000-0005-0000-0000-00000E090000}"/>
    <cellStyle name="EYTotal 2 3 7 2 2" xfId="2081" xr:uid="{00000000-0005-0000-0000-00000F090000}"/>
    <cellStyle name="EYTotal 2 3 7 2 3" xfId="2082" xr:uid="{00000000-0005-0000-0000-000010090000}"/>
    <cellStyle name="EYTotal 2 3 7 2 4" xfId="2083" xr:uid="{00000000-0005-0000-0000-000011090000}"/>
    <cellStyle name="EYTotal 2 3 7 2 5" xfId="2084" xr:uid="{00000000-0005-0000-0000-000012090000}"/>
    <cellStyle name="EYTotal 2 3 7 3" xfId="2085" xr:uid="{00000000-0005-0000-0000-000013090000}"/>
    <cellStyle name="EYTotal 2 3 7 3 2" xfId="2086" xr:uid="{00000000-0005-0000-0000-000014090000}"/>
    <cellStyle name="EYTotal 2 3 7 4" xfId="2087" xr:uid="{00000000-0005-0000-0000-000015090000}"/>
    <cellStyle name="EYTotal 2 3 7 5" xfId="2088" xr:uid="{00000000-0005-0000-0000-000016090000}"/>
    <cellStyle name="EYTotal 2 3 7 6" xfId="2089" xr:uid="{00000000-0005-0000-0000-000017090000}"/>
    <cellStyle name="EYTotal 2 3 8" xfId="2090" xr:uid="{00000000-0005-0000-0000-000018090000}"/>
    <cellStyle name="EYTotal 2 3 8 2" xfId="2091" xr:uid="{00000000-0005-0000-0000-000019090000}"/>
    <cellStyle name="EYTotal 2 3 8 2 2" xfId="2092" xr:uid="{00000000-0005-0000-0000-00001A090000}"/>
    <cellStyle name="EYTotal 2 3 8 2 3" xfId="2093" xr:uid="{00000000-0005-0000-0000-00001B090000}"/>
    <cellStyle name="EYTotal 2 3 8 2 4" xfId="2094" xr:uid="{00000000-0005-0000-0000-00001C090000}"/>
    <cellStyle name="EYTotal 2 3 8 2 5" xfId="2095" xr:uid="{00000000-0005-0000-0000-00001D090000}"/>
    <cellStyle name="EYTotal 2 3 8 3" xfId="2096" xr:uid="{00000000-0005-0000-0000-00001E090000}"/>
    <cellStyle name="EYTotal 2 3 8 3 2" xfId="2097" xr:uid="{00000000-0005-0000-0000-00001F090000}"/>
    <cellStyle name="EYTotal 2 3 8 4" xfId="2098" xr:uid="{00000000-0005-0000-0000-000020090000}"/>
    <cellStyle name="EYTotal 2 3 8 5" xfId="2099" xr:uid="{00000000-0005-0000-0000-000021090000}"/>
    <cellStyle name="EYTotal 2 3 8 6" xfId="2100" xr:uid="{00000000-0005-0000-0000-000022090000}"/>
    <cellStyle name="EYTotal 2 3 9" xfId="2101" xr:uid="{00000000-0005-0000-0000-000023090000}"/>
    <cellStyle name="EYTotal 2 3 9 2" xfId="2102" xr:uid="{00000000-0005-0000-0000-000024090000}"/>
    <cellStyle name="EYTotal 2 3 9 3" xfId="2103" xr:uid="{00000000-0005-0000-0000-000025090000}"/>
    <cellStyle name="EYTotal 2 3 9 4" xfId="2104" xr:uid="{00000000-0005-0000-0000-000026090000}"/>
    <cellStyle name="EYTotal 2 3 9 5" xfId="2105" xr:uid="{00000000-0005-0000-0000-000027090000}"/>
    <cellStyle name="EYTotal 2 3_Subsidy" xfId="2106" xr:uid="{00000000-0005-0000-0000-000028090000}"/>
    <cellStyle name="EYTotal 2 4" xfId="2107" xr:uid="{00000000-0005-0000-0000-000029090000}"/>
    <cellStyle name="EYTotal 2 4 10" xfId="2108" xr:uid="{00000000-0005-0000-0000-00002A090000}"/>
    <cellStyle name="EYTotal 2 4 10 2" xfId="2109" xr:uid="{00000000-0005-0000-0000-00002B090000}"/>
    <cellStyle name="EYTotal 2 4 11" xfId="2110" xr:uid="{00000000-0005-0000-0000-00002C090000}"/>
    <cellStyle name="EYTotal 2 4 12" xfId="2111" xr:uid="{00000000-0005-0000-0000-00002D090000}"/>
    <cellStyle name="EYTotal 2 4 13" xfId="2112" xr:uid="{00000000-0005-0000-0000-00002E090000}"/>
    <cellStyle name="EYTotal 2 4 2" xfId="2113" xr:uid="{00000000-0005-0000-0000-00002F090000}"/>
    <cellStyle name="EYTotal 2 4 2 2" xfId="2114" xr:uid="{00000000-0005-0000-0000-000030090000}"/>
    <cellStyle name="EYTotal 2 4 2 2 2" xfId="2115" xr:uid="{00000000-0005-0000-0000-000031090000}"/>
    <cellStyle name="EYTotal 2 4 2 2 2 2" xfId="2116" xr:uid="{00000000-0005-0000-0000-000032090000}"/>
    <cellStyle name="EYTotal 2 4 2 2 2 3" xfId="2117" xr:uid="{00000000-0005-0000-0000-000033090000}"/>
    <cellStyle name="EYTotal 2 4 2 2 2 4" xfId="2118" xr:uid="{00000000-0005-0000-0000-000034090000}"/>
    <cellStyle name="EYTotal 2 4 2 2 2 5" xfId="2119" xr:uid="{00000000-0005-0000-0000-000035090000}"/>
    <cellStyle name="EYTotal 2 4 2 2 3" xfId="2120" xr:uid="{00000000-0005-0000-0000-000036090000}"/>
    <cellStyle name="EYTotal 2 4 2 2 3 2" xfId="2121" xr:uid="{00000000-0005-0000-0000-000037090000}"/>
    <cellStyle name="EYTotal 2 4 2 2 4" xfId="2122" xr:uid="{00000000-0005-0000-0000-000038090000}"/>
    <cellStyle name="EYTotal 2 4 2 2 5" xfId="2123" xr:uid="{00000000-0005-0000-0000-000039090000}"/>
    <cellStyle name="EYTotal 2 4 2 2 6" xfId="2124" xr:uid="{00000000-0005-0000-0000-00003A090000}"/>
    <cellStyle name="EYTotal 2 4 2 3" xfId="2125" xr:uid="{00000000-0005-0000-0000-00003B090000}"/>
    <cellStyle name="EYTotal 2 4 2 3 2" xfId="2126" xr:uid="{00000000-0005-0000-0000-00003C090000}"/>
    <cellStyle name="EYTotal 2 4 2 3 3" xfId="2127" xr:uid="{00000000-0005-0000-0000-00003D090000}"/>
    <cellStyle name="EYTotal 2 4 2 3 4" xfId="2128" xr:uid="{00000000-0005-0000-0000-00003E090000}"/>
    <cellStyle name="EYTotal 2 4 2 3 5" xfId="2129" xr:uid="{00000000-0005-0000-0000-00003F090000}"/>
    <cellStyle name="EYTotal 2 4 2 4" xfId="2130" xr:uid="{00000000-0005-0000-0000-000040090000}"/>
    <cellStyle name="EYTotal 2 4 2 4 2" xfId="2131" xr:uid="{00000000-0005-0000-0000-000041090000}"/>
    <cellStyle name="EYTotal 2 4 2 5" xfId="2132" xr:uid="{00000000-0005-0000-0000-000042090000}"/>
    <cellStyle name="EYTotal 2 4 2 6" xfId="2133" xr:uid="{00000000-0005-0000-0000-000043090000}"/>
    <cellStyle name="EYTotal 2 4 2 7" xfId="2134" xr:uid="{00000000-0005-0000-0000-000044090000}"/>
    <cellStyle name="EYTotal 2 4 2_Subsidy" xfId="2135" xr:uid="{00000000-0005-0000-0000-000045090000}"/>
    <cellStyle name="EYTotal 2 4 3" xfId="2136" xr:uid="{00000000-0005-0000-0000-000046090000}"/>
    <cellStyle name="EYTotal 2 4 3 2" xfId="2137" xr:uid="{00000000-0005-0000-0000-000047090000}"/>
    <cellStyle name="EYTotal 2 4 3 2 2" xfId="2138" xr:uid="{00000000-0005-0000-0000-000048090000}"/>
    <cellStyle name="EYTotal 2 4 3 2 3" xfId="2139" xr:uid="{00000000-0005-0000-0000-000049090000}"/>
    <cellStyle name="EYTotal 2 4 3 2 4" xfId="2140" xr:uid="{00000000-0005-0000-0000-00004A090000}"/>
    <cellStyle name="EYTotal 2 4 3 2 5" xfId="2141" xr:uid="{00000000-0005-0000-0000-00004B090000}"/>
    <cellStyle name="EYTotal 2 4 3 3" xfId="2142" xr:uid="{00000000-0005-0000-0000-00004C090000}"/>
    <cellStyle name="EYTotal 2 4 3 3 2" xfId="2143" xr:uid="{00000000-0005-0000-0000-00004D090000}"/>
    <cellStyle name="EYTotal 2 4 3 4" xfId="2144" xr:uid="{00000000-0005-0000-0000-00004E090000}"/>
    <cellStyle name="EYTotal 2 4 3 5" xfId="2145" xr:uid="{00000000-0005-0000-0000-00004F090000}"/>
    <cellStyle name="EYTotal 2 4 3 6" xfId="2146" xr:uid="{00000000-0005-0000-0000-000050090000}"/>
    <cellStyle name="EYTotal 2 4 4" xfId="2147" xr:uid="{00000000-0005-0000-0000-000051090000}"/>
    <cellStyle name="EYTotal 2 4 4 2" xfId="2148" xr:uid="{00000000-0005-0000-0000-000052090000}"/>
    <cellStyle name="EYTotal 2 4 4 2 2" xfId="2149" xr:uid="{00000000-0005-0000-0000-000053090000}"/>
    <cellStyle name="EYTotal 2 4 4 2 3" xfId="2150" xr:uid="{00000000-0005-0000-0000-000054090000}"/>
    <cellStyle name="EYTotal 2 4 4 2 4" xfId="2151" xr:uid="{00000000-0005-0000-0000-000055090000}"/>
    <cellStyle name="EYTotal 2 4 4 2 5" xfId="2152" xr:uid="{00000000-0005-0000-0000-000056090000}"/>
    <cellStyle name="EYTotal 2 4 4 3" xfId="2153" xr:uid="{00000000-0005-0000-0000-000057090000}"/>
    <cellStyle name="EYTotal 2 4 4 3 2" xfId="2154" xr:uid="{00000000-0005-0000-0000-000058090000}"/>
    <cellStyle name="EYTotal 2 4 4 4" xfId="2155" xr:uid="{00000000-0005-0000-0000-000059090000}"/>
    <cellStyle name="EYTotal 2 4 4 5" xfId="2156" xr:uid="{00000000-0005-0000-0000-00005A090000}"/>
    <cellStyle name="EYTotal 2 4 4 6" xfId="2157" xr:uid="{00000000-0005-0000-0000-00005B090000}"/>
    <cellStyle name="EYTotal 2 4 5" xfId="2158" xr:uid="{00000000-0005-0000-0000-00005C090000}"/>
    <cellStyle name="EYTotal 2 4 5 2" xfId="2159" xr:uid="{00000000-0005-0000-0000-00005D090000}"/>
    <cellStyle name="EYTotal 2 4 5 2 2" xfId="2160" xr:uid="{00000000-0005-0000-0000-00005E090000}"/>
    <cellStyle name="EYTotal 2 4 5 2 3" xfId="2161" xr:uid="{00000000-0005-0000-0000-00005F090000}"/>
    <cellStyle name="EYTotal 2 4 5 2 4" xfId="2162" xr:uid="{00000000-0005-0000-0000-000060090000}"/>
    <cellStyle name="EYTotal 2 4 5 2 5" xfId="2163" xr:uid="{00000000-0005-0000-0000-000061090000}"/>
    <cellStyle name="EYTotal 2 4 5 3" xfId="2164" xr:uid="{00000000-0005-0000-0000-000062090000}"/>
    <cellStyle name="EYTotal 2 4 5 3 2" xfId="2165" xr:uid="{00000000-0005-0000-0000-000063090000}"/>
    <cellStyle name="EYTotal 2 4 5 4" xfId="2166" xr:uid="{00000000-0005-0000-0000-000064090000}"/>
    <cellStyle name="EYTotal 2 4 5 5" xfId="2167" xr:uid="{00000000-0005-0000-0000-000065090000}"/>
    <cellStyle name="EYTotal 2 4 5 6" xfId="2168" xr:uid="{00000000-0005-0000-0000-000066090000}"/>
    <cellStyle name="EYTotal 2 4 6" xfId="2169" xr:uid="{00000000-0005-0000-0000-000067090000}"/>
    <cellStyle name="EYTotal 2 4 6 2" xfId="2170" xr:uid="{00000000-0005-0000-0000-000068090000}"/>
    <cellStyle name="EYTotal 2 4 6 2 2" xfId="2171" xr:uid="{00000000-0005-0000-0000-000069090000}"/>
    <cellStyle name="EYTotal 2 4 6 2 3" xfId="2172" xr:uid="{00000000-0005-0000-0000-00006A090000}"/>
    <cellStyle name="EYTotal 2 4 6 2 4" xfId="2173" xr:uid="{00000000-0005-0000-0000-00006B090000}"/>
    <cellStyle name="EYTotal 2 4 6 2 5" xfId="2174" xr:uid="{00000000-0005-0000-0000-00006C090000}"/>
    <cellStyle name="EYTotal 2 4 6 3" xfId="2175" xr:uid="{00000000-0005-0000-0000-00006D090000}"/>
    <cellStyle name="EYTotal 2 4 6 3 2" xfId="2176" xr:uid="{00000000-0005-0000-0000-00006E090000}"/>
    <cellStyle name="EYTotal 2 4 6 4" xfId="2177" xr:uid="{00000000-0005-0000-0000-00006F090000}"/>
    <cellStyle name="EYTotal 2 4 6 5" xfId="2178" xr:uid="{00000000-0005-0000-0000-000070090000}"/>
    <cellStyle name="EYTotal 2 4 6 6" xfId="2179" xr:uid="{00000000-0005-0000-0000-000071090000}"/>
    <cellStyle name="EYTotal 2 4 7" xfId="2180" xr:uid="{00000000-0005-0000-0000-000072090000}"/>
    <cellStyle name="EYTotal 2 4 7 2" xfId="2181" xr:uid="{00000000-0005-0000-0000-000073090000}"/>
    <cellStyle name="EYTotal 2 4 7 2 2" xfId="2182" xr:uid="{00000000-0005-0000-0000-000074090000}"/>
    <cellStyle name="EYTotal 2 4 7 2 3" xfId="2183" xr:uid="{00000000-0005-0000-0000-000075090000}"/>
    <cellStyle name="EYTotal 2 4 7 2 4" xfId="2184" xr:uid="{00000000-0005-0000-0000-000076090000}"/>
    <cellStyle name="EYTotal 2 4 7 2 5" xfId="2185" xr:uid="{00000000-0005-0000-0000-000077090000}"/>
    <cellStyle name="EYTotal 2 4 7 3" xfId="2186" xr:uid="{00000000-0005-0000-0000-000078090000}"/>
    <cellStyle name="EYTotal 2 4 7 3 2" xfId="2187" xr:uid="{00000000-0005-0000-0000-000079090000}"/>
    <cellStyle name="EYTotal 2 4 7 4" xfId="2188" xr:uid="{00000000-0005-0000-0000-00007A090000}"/>
    <cellStyle name="EYTotal 2 4 7 5" xfId="2189" xr:uid="{00000000-0005-0000-0000-00007B090000}"/>
    <cellStyle name="EYTotal 2 4 7 6" xfId="2190" xr:uid="{00000000-0005-0000-0000-00007C090000}"/>
    <cellStyle name="EYTotal 2 4 8" xfId="2191" xr:uid="{00000000-0005-0000-0000-00007D090000}"/>
    <cellStyle name="EYTotal 2 4 8 2" xfId="2192" xr:uid="{00000000-0005-0000-0000-00007E090000}"/>
    <cellStyle name="EYTotal 2 4 8 2 2" xfId="2193" xr:uid="{00000000-0005-0000-0000-00007F090000}"/>
    <cellStyle name="EYTotal 2 4 8 2 3" xfId="2194" xr:uid="{00000000-0005-0000-0000-000080090000}"/>
    <cellStyle name="EYTotal 2 4 8 2 4" xfId="2195" xr:uid="{00000000-0005-0000-0000-000081090000}"/>
    <cellStyle name="EYTotal 2 4 8 2 5" xfId="2196" xr:uid="{00000000-0005-0000-0000-000082090000}"/>
    <cellStyle name="EYTotal 2 4 8 3" xfId="2197" xr:uid="{00000000-0005-0000-0000-000083090000}"/>
    <cellStyle name="EYTotal 2 4 8 3 2" xfId="2198" xr:uid="{00000000-0005-0000-0000-000084090000}"/>
    <cellStyle name="EYTotal 2 4 8 4" xfId="2199" xr:uid="{00000000-0005-0000-0000-000085090000}"/>
    <cellStyle name="EYTotal 2 4 8 5" xfId="2200" xr:uid="{00000000-0005-0000-0000-000086090000}"/>
    <cellStyle name="EYTotal 2 4 8 6" xfId="2201" xr:uid="{00000000-0005-0000-0000-000087090000}"/>
    <cellStyle name="EYTotal 2 4 9" xfId="2202" xr:uid="{00000000-0005-0000-0000-000088090000}"/>
    <cellStyle name="EYTotal 2 4 9 2" xfId="2203" xr:uid="{00000000-0005-0000-0000-000089090000}"/>
    <cellStyle name="EYTotal 2 4 9 3" xfId="2204" xr:uid="{00000000-0005-0000-0000-00008A090000}"/>
    <cellStyle name="EYTotal 2 4 9 4" xfId="2205" xr:uid="{00000000-0005-0000-0000-00008B090000}"/>
    <cellStyle name="EYTotal 2 4 9 5" xfId="2206" xr:uid="{00000000-0005-0000-0000-00008C090000}"/>
    <cellStyle name="EYTotal 2 4_Subsidy" xfId="2207" xr:uid="{00000000-0005-0000-0000-00008D090000}"/>
    <cellStyle name="EYTotal 2 5" xfId="2208" xr:uid="{00000000-0005-0000-0000-00008E090000}"/>
    <cellStyle name="EYTotal 2 5 10" xfId="2209" xr:uid="{00000000-0005-0000-0000-00008F090000}"/>
    <cellStyle name="EYTotal 2 5 10 2" xfId="2210" xr:uid="{00000000-0005-0000-0000-000090090000}"/>
    <cellStyle name="EYTotal 2 5 11" xfId="2211" xr:uid="{00000000-0005-0000-0000-000091090000}"/>
    <cellStyle name="EYTotal 2 5 12" xfId="2212" xr:uid="{00000000-0005-0000-0000-000092090000}"/>
    <cellStyle name="EYTotal 2 5 13" xfId="2213" xr:uid="{00000000-0005-0000-0000-000093090000}"/>
    <cellStyle name="EYTotal 2 5 2" xfId="2214" xr:uid="{00000000-0005-0000-0000-000094090000}"/>
    <cellStyle name="EYTotal 2 5 2 2" xfId="2215" xr:uid="{00000000-0005-0000-0000-000095090000}"/>
    <cellStyle name="EYTotal 2 5 2 2 2" xfId="2216" xr:uid="{00000000-0005-0000-0000-000096090000}"/>
    <cellStyle name="EYTotal 2 5 2 2 2 2" xfId="2217" xr:uid="{00000000-0005-0000-0000-000097090000}"/>
    <cellStyle name="EYTotal 2 5 2 2 2 3" xfId="2218" xr:uid="{00000000-0005-0000-0000-000098090000}"/>
    <cellStyle name="EYTotal 2 5 2 2 2 4" xfId="2219" xr:uid="{00000000-0005-0000-0000-000099090000}"/>
    <cellStyle name="EYTotal 2 5 2 2 2 5" xfId="2220" xr:uid="{00000000-0005-0000-0000-00009A090000}"/>
    <cellStyle name="EYTotal 2 5 2 2 3" xfId="2221" xr:uid="{00000000-0005-0000-0000-00009B090000}"/>
    <cellStyle name="EYTotal 2 5 2 2 3 2" xfId="2222" xr:uid="{00000000-0005-0000-0000-00009C090000}"/>
    <cellStyle name="EYTotal 2 5 2 2 4" xfId="2223" xr:uid="{00000000-0005-0000-0000-00009D090000}"/>
    <cellStyle name="EYTotal 2 5 2 2 5" xfId="2224" xr:uid="{00000000-0005-0000-0000-00009E090000}"/>
    <cellStyle name="EYTotal 2 5 2 2 6" xfId="2225" xr:uid="{00000000-0005-0000-0000-00009F090000}"/>
    <cellStyle name="EYTotal 2 5 2 3" xfId="2226" xr:uid="{00000000-0005-0000-0000-0000A0090000}"/>
    <cellStyle name="EYTotal 2 5 2 3 2" xfId="2227" xr:uid="{00000000-0005-0000-0000-0000A1090000}"/>
    <cellStyle name="EYTotal 2 5 2 3 3" xfId="2228" xr:uid="{00000000-0005-0000-0000-0000A2090000}"/>
    <cellStyle name="EYTotal 2 5 2 3 4" xfId="2229" xr:uid="{00000000-0005-0000-0000-0000A3090000}"/>
    <cellStyle name="EYTotal 2 5 2 3 5" xfId="2230" xr:uid="{00000000-0005-0000-0000-0000A4090000}"/>
    <cellStyle name="EYTotal 2 5 2 4" xfId="2231" xr:uid="{00000000-0005-0000-0000-0000A5090000}"/>
    <cellStyle name="EYTotal 2 5 2 4 2" xfId="2232" xr:uid="{00000000-0005-0000-0000-0000A6090000}"/>
    <cellStyle name="EYTotal 2 5 2 5" xfId="2233" xr:uid="{00000000-0005-0000-0000-0000A7090000}"/>
    <cellStyle name="EYTotal 2 5 2 6" xfId="2234" xr:uid="{00000000-0005-0000-0000-0000A8090000}"/>
    <cellStyle name="EYTotal 2 5 2 7" xfId="2235" xr:uid="{00000000-0005-0000-0000-0000A9090000}"/>
    <cellStyle name="EYTotal 2 5 2_Subsidy" xfId="2236" xr:uid="{00000000-0005-0000-0000-0000AA090000}"/>
    <cellStyle name="EYTotal 2 5 3" xfId="2237" xr:uid="{00000000-0005-0000-0000-0000AB090000}"/>
    <cellStyle name="EYTotal 2 5 3 2" xfId="2238" xr:uid="{00000000-0005-0000-0000-0000AC090000}"/>
    <cellStyle name="EYTotal 2 5 3 2 2" xfId="2239" xr:uid="{00000000-0005-0000-0000-0000AD090000}"/>
    <cellStyle name="EYTotal 2 5 3 2 3" xfId="2240" xr:uid="{00000000-0005-0000-0000-0000AE090000}"/>
    <cellStyle name="EYTotal 2 5 3 2 4" xfId="2241" xr:uid="{00000000-0005-0000-0000-0000AF090000}"/>
    <cellStyle name="EYTotal 2 5 3 2 5" xfId="2242" xr:uid="{00000000-0005-0000-0000-0000B0090000}"/>
    <cellStyle name="EYTotal 2 5 3 3" xfId="2243" xr:uid="{00000000-0005-0000-0000-0000B1090000}"/>
    <cellStyle name="EYTotal 2 5 3 3 2" xfId="2244" xr:uid="{00000000-0005-0000-0000-0000B2090000}"/>
    <cellStyle name="EYTotal 2 5 3 4" xfId="2245" xr:uid="{00000000-0005-0000-0000-0000B3090000}"/>
    <cellStyle name="EYTotal 2 5 3 5" xfId="2246" xr:uid="{00000000-0005-0000-0000-0000B4090000}"/>
    <cellStyle name="EYTotal 2 5 3 6" xfId="2247" xr:uid="{00000000-0005-0000-0000-0000B5090000}"/>
    <cellStyle name="EYTotal 2 5 4" xfId="2248" xr:uid="{00000000-0005-0000-0000-0000B6090000}"/>
    <cellStyle name="EYTotal 2 5 4 2" xfId="2249" xr:uid="{00000000-0005-0000-0000-0000B7090000}"/>
    <cellStyle name="EYTotal 2 5 4 2 2" xfId="2250" xr:uid="{00000000-0005-0000-0000-0000B8090000}"/>
    <cellStyle name="EYTotal 2 5 4 2 3" xfId="2251" xr:uid="{00000000-0005-0000-0000-0000B9090000}"/>
    <cellStyle name="EYTotal 2 5 4 2 4" xfId="2252" xr:uid="{00000000-0005-0000-0000-0000BA090000}"/>
    <cellStyle name="EYTotal 2 5 4 2 5" xfId="2253" xr:uid="{00000000-0005-0000-0000-0000BB090000}"/>
    <cellStyle name="EYTotal 2 5 4 3" xfId="2254" xr:uid="{00000000-0005-0000-0000-0000BC090000}"/>
    <cellStyle name="EYTotal 2 5 4 3 2" xfId="2255" xr:uid="{00000000-0005-0000-0000-0000BD090000}"/>
    <cellStyle name="EYTotal 2 5 4 4" xfId="2256" xr:uid="{00000000-0005-0000-0000-0000BE090000}"/>
    <cellStyle name="EYTotal 2 5 4 5" xfId="2257" xr:uid="{00000000-0005-0000-0000-0000BF090000}"/>
    <cellStyle name="EYTotal 2 5 4 6" xfId="2258" xr:uid="{00000000-0005-0000-0000-0000C0090000}"/>
    <cellStyle name="EYTotal 2 5 5" xfId="2259" xr:uid="{00000000-0005-0000-0000-0000C1090000}"/>
    <cellStyle name="EYTotal 2 5 5 2" xfId="2260" xr:uid="{00000000-0005-0000-0000-0000C2090000}"/>
    <cellStyle name="EYTotal 2 5 5 2 2" xfId="2261" xr:uid="{00000000-0005-0000-0000-0000C3090000}"/>
    <cellStyle name="EYTotal 2 5 5 2 3" xfId="2262" xr:uid="{00000000-0005-0000-0000-0000C4090000}"/>
    <cellStyle name="EYTotal 2 5 5 2 4" xfId="2263" xr:uid="{00000000-0005-0000-0000-0000C5090000}"/>
    <cellStyle name="EYTotal 2 5 5 2 5" xfId="2264" xr:uid="{00000000-0005-0000-0000-0000C6090000}"/>
    <cellStyle name="EYTotal 2 5 5 3" xfId="2265" xr:uid="{00000000-0005-0000-0000-0000C7090000}"/>
    <cellStyle name="EYTotal 2 5 5 3 2" xfId="2266" xr:uid="{00000000-0005-0000-0000-0000C8090000}"/>
    <cellStyle name="EYTotal 2 5 5 4" xfId="2267" xr:uid="{00000000-0005-0000-0000-0000C9090000}"/>
    <cellStyle name="EYTotal 2 5 5 5" xfId="2268" xr:uid="{00000000-0005-0000-0000-0000CA090000}"/>
    <cellStyle name="EYTotal 2 5 5 6" xfId="2269" xr:uid="{00000000-0005-0000-0000-0000CB090000}"/>
    <cellStyle name="EYTotal 2 5 6" xfId="2270" xr:uid="{00000000-0005-0000-0000-0000CC090000}"/>
    <cellStyle name="EYTotal 2 5 6 2" xfId="2271" xr:uid="{00000000-0005-0000-0000-0000CD090000}"/>
    <cellStyle name="EYTotal 2 5 6 2 2" xfId="2272" xr:uid="{00000000-0005-0000-0000-0000CE090000}"/>
    <cellStyle name="EYTotal 2 5 6 2 3" xfId="2273" xr:uid="{00000000-0005-0000-0000-0000CF090000}"/>
    <cellStyle name="EYTotal 2 5 6 2 4" xfId="2274" xr:uid="{00000000-0005-0000-0000-0000D0090000}"/>
    <cellStyle name="EYTotal 2 5 6 2 5" xfId="2275" xr:uid="{00000000-0005-0000-0000-0000D1090000}"/>
    <cellStyle name="EYTotal 2 5 6 3" xfId="2276" xr:uid="{00000000-0005-0000-0000-0000D2090000}"/>
    <cellStyle name="EYTotal 2 5 6 3 2" xfId="2277" xr:uid="{00000000-0005-0000-0000-0000D3090000}"/>
    <cellStyle name="EYTotal 2 5 6 4" xfId="2278" xr:uid="{00000000-0005-0000-0000-0000D4090000}"/>
    <cellStyle name="EYTotal 2 5 6 5" xfId="2279" xr:uid="{00000000-0005-0000-0000-0000D5090000}"/>
    <cellStyle name="EYTotal 2 5 6 6" xfId="2280" xr:uid="{00000000-0005-0000-0000-0000D6090000}"/>
    <cellStyle name="EYTotal 2 5 7" xfId="2281" xr:uid="{00000000-0005-0000-0000-0000D7090000}"/>
    <cellStyle name="EYTotal 2 5 7 2" xfId="2282" xr:uid="{00000000-0005-0000-0000-0000D8090000}"/>
    <cellStyle name="EYTotal 2 5 7 2 2" xfId="2283" xr:uid="{00000000-0005-0000-0000-0000D9090000}"/>
    <cellStyle name="EYTotal 2 5 7 2 3" xfId="2284" xr:uid="{00000000-0005-0000-0000-0000DA090000}"/>
    <cellStyle name="EYTotal 2 5 7 2 4" xfId="2285" xr:uid="{00000000-0005-0000-0000-0000DB090000}"/>
    <cellStyle name="EYTotal 2 5 7 2 5" xfId="2286" xr:uid="{00000000-0005-0000-0000-0000DC090000}"/>
    <cellStyle name="EYTotal 2 5 7 3" xfId="2287" xr:uid="{00000000-0005-0000-0000-0000DD090000}"/>
    <cellStyle name="EYTotal 2 5 7 3 2" xfId="2288" xr:uid="{00000000-0005-0000-0000-0000DE090000}"/>
    <cellStyle name="EYTotal 2 5 7 4" xfId="2289" xr:uid="{00000000-0005-0000-0000-0000DF090000}"/>
    <cellStyle name="EYTotal 2 5 7 5" xfId="2290" xr:uid="{00000000-0005-0000-0000-0000E0090000}"/>
    <cellStyle name="EYTotal 2 5 7 6" xfId="2291" xr:uid="{00000000-0005-0000-0000-0000E1090000}"/>
    <cellStyle name="EYTotal 2 5 8" xfId="2292" xr:uid="{00000000-0005-0000-0000-0000E2090000}"/>
    <cellStyle name="EYTotal 2 5 8 2" xfId="2293" xr:uid="{00000000-0005-0000-0000-0000E3090000}"/>
    <cellStyle name="EYTotal 2 5 8 2 2" xfId="2294" xr:uid="{00000000-0005-0000-0000-0000E4090000}"/>
    <cellStyle name="EYTotal 2 5 8 2 3" xfId="2295" xr:uid="{00000000-0005-0000-0000-0000E5090000}"/>
    <cellStyle name="EYTotal 2 5 8 2 4" xfId="2296" xr:uid="{00000000-0005-0000-0000-0000E6090000}"/>
    <cellStyle name="EYTotal 2 5 8 2 5" xfId="2297" xr:uid="{00000000-0005-0000-0000-0000E7090000}"/>
    <cellStyle name="EYTotal 2 5 8 3" xfId="2298" xr:uid="{00000000-0005-0000-0000-0000E8090000}"/>
    <cellStyle name="EYTotal 2 5 8 3 2" xfId="2299" xr:uid="{00000000-0005-0000-0000-0000E9090000}"/>
    <cellStyle name="EYTotal 2 5 8 4" xfId="2300" xr:uid="{00000000-0005-0000-0000-0000EA090000}"/>
    <cellStyle name="EYTotal 2 5 8 5" xfId="2301" xr:uid="{00000000-0005-0000-0000-0000EB090000}"/>
    <cellStyle name="EYTotal 2 5 8 6" xfId="2302" xr:uid="{00000000-0005-0000-0000-0000EC090000}"/>
    <cellStyle name="EYTotal 2 5 9" xfId="2303" xr:uid="{00000000-0005-0000-0000-0000ED090000}"/>
    <cellStyle name="EYTotal 2 5 9 2" xfId="2304" xr:uid="{00000000-0005-0000-0000-0000EE090000}"/>
    <cellStyle name="EYTotal 2 5 9 3" xfId="2305" xr:uid="{00000000-0005-0000-0000-0000EF090000}"/>
    <cellStyle name="EYTotal 2 5 9 4" xfId="2306" xr:uid="{00000000-0005-0000-0000-0000F0090000}"/>
    <cellStyle name="EYTotal 2 5 9 5" xfId="2307" xr:uid="{00000000-0005-0000-0000-0000F1090000}"/>
    <cellStyle name="EYTotal 2 5_Subsidy" xfId="2308" xr:uid="{00000000-0005-0000-0000-0000F2090000}"/>
    <cellStyle name="EYTotal 2 6" xfId="2309" xr:uid="{00000000-0005-0000-0000-0000F3090000}"/>
    <cellStyle name="EYTotal 2 6 2" xfId="2310" xr:uid="{00000000-0005-0000-0000-0000F4090000}"/>
    <cellStyle name="EYTotal 2 6 2 2" xfId="2311" xr:uid="{00000000-0005-0000-0000-0000F5090000}"/>
    <cellStyle name="EYTotal 2 6 2 2 2" xfId="2312" xr:uid="{00000000-0005-0000-0000-0000F6090000}"/>
    <cellStyle name="EYTotal 2 6 2 2 3" xfId="2313" xr:uid="{00000000-0005-0000-0000-0000F7090000}"/>
    <cellStyle name="EYTotal 2 6 2 2 4" xfId="2314" xr:uid="{00000000-0005-0000-0000-0000F8090000}"/>
    <cellStyle name="EYTotal 2 6 2 2 5" xfId="2315" xr:uid="{00000000-0005-0000-0000-0000F9090000}"/>
    <cellStyle name="EYTotal 2 6 2 3" xfId="2316" xr:uid="{00000000-0005-0000-0000-0000FA090000}"/>
    <cellStyle name="EYTotal 2 6 2 3 2" xfId="2317" xr:uid="{00000000-0005-0000-0000-0000FB090000}"/>
    <cellStyle name="EYTotal 2 6 2 4" xfId="2318" xr:uid="{00000000-0005-0000-0000-0000FC090000}"/>
    <cellStyle name="EYTotal 2 6 2 5" xfId="2319" xr:uid="{00000000-0005-0000-0000-0000FD090000}"/>
    <cellStyle name="EYTotal 2 6 2 6" xfId="2320" xr:uid="{00000000-0005-0000-0000-0000FE090000}"/>
    <cellStyle name="EYTotal 2 6 3" xfId="2321" xr:uid="{00000000-0005-0000-0000-0000FF090000}"/>
    <cellStyle name="EYTotal 2 6 3 2" xfId="2322" xr:uid="{00000000-0005-0000-0000-0000000A0000}"/>
    <cellStyle name="EYTotal 2 6 3 3" xfId="2323" xr:uid="{00000000-0005-0000-0000-0000010A0000}"/>
    <cellStyle name="EYTotal 2 6 3 4" xfId="2324" xr:uid="{00000000-0005-0000-0000-0000020A0000}"/>
    <cellStyle name="EYTotal 2 6 3 5" xfId="2325" xr:uid="{00000000-0005-0000-0000-0000030A0000}"/>
    <cellStyle name="EYTotal 2 6 4" xfId="2326" xr:uid="{00000000-0005-0000-0000-0000040A0000}"/>
    <cellStyle name="EYTotal 2 6 4 2" xfId="2327" xr:uid="{00000000-0005-0000-0000-0000050A0000}"/>
    <cellStyle name="EYTotal 2 6 5" xfId="2328" xr:uid="{00000000-0005-0000-0000-0000060A0000}"/>
    <cellStyle name="EYTotal 2 6 6" xfId="2329" xr:uid="{00000000-0005-0000-0000-0000070A0000}"/>
    <cellStyle name="EYTotal 2 6 7" xfId="2330" xr:uid="{00000000-0005-0000-0000-0000080A0000}"/>
    <cellStyle name="EYTotal 2 6_Subsidy" xfId="2331" xr:uid="{00000000-0005-0000-0000-0000090A0000}"/>
    <cellStyle name="EYTotal 2 7" xfId="2332" xr:uid="{00000000-0005-0000-0000-00000A0A0000}"/>
    <cellStyle name="EYTotal 2 7 2" xfId="2333" xr:uid="{00000000-0005-0000-0000-00000B0A0000}"/>
    <cellStyle name="EYTotal 2 7 2 2" xfId="2334" xr:uid="{00000000-0005-0000-0000-00000C0A0000}"/>
    <cellStyle name="EYTotal 2 7 2 3" xfId="2335" xr:uid="{00000000-0005-0000-0000-00000D0A0000}"/>
    <cellStyle name="EYTotal 2 7 2 4" xfId="2336" xr:uid="{00000000-0005-0000-0000-00000E0A0000}"/>
    <cellStyle name="EYTotal 2 7 2 5" xfId="2337" xr:uid="{00000000-0005-0000-0000-00000F0A0000}"/>
    <cellStyle name="EYTotal 2 7 3" xfId="2338" xr:uid="{00000000-0005-0000-0000-0000100A0000}"/>
    <cellStyle name="EYTotal 2 7 3 2" xfId="2339" xr:uid="{00000000-0005-0000-0000-0000110A0000}"/>
    <cellStyle name="EYTotal 2 7 4" xfId="2340" xr:uid="{00000000-0005-0000-0000-0000120A0000}"/>
    <cellStyle name="EYTotal 2 7 5" xfId="2341" xr:uid="{00000000-0005-0000-0000-0000130A0000}"/>
    <cellStyle name="EYTotal 2 7 6" xfId="2342" xr:uid="{00000000-0005-0000-0000-0000140A0000}"/>
    <cellStyle name="EYTotal 2 8" xfId="2343" xr:uid="{00000000-0005-0000-0000-0000150A0000}"/>
    <cellStyle name="EYTotal 2 8 2" xfId="2344" xr:uid="{00000000-0005-0000-0000-0000160A0000}"/>
    <cellStyle name="EYTotal 2 8 2 2" xfId="2345" xr:uid="{00000000-0005-0000-0000-0000170A0000}"/>
    <cellStyle name="EYTotal 2 8 2 3" xfId="2346" xr:uid="{00000000-0005-0000-0000-0000180A0000}"/>
    <cellStyle name="EYTotal 2 8 2 4" xfId="2347" xr:uid="{00000000-0005-0000-0000-0000190A0000}"/>
    <cellStyle name="EYTotal 2 8 2 5" xfId="2348" xr:uid="{00000000-0005-0000-0000-00001A0A0000}"/>
    <cellStyle name="EYTotal 2 8 3" xfId="2349" xr:uid="{00000000-0005-0000-0000-00001B0A0000}"/>
    <cellStyle name="EYTotal 2 8 3 2" xfId="2350" xr:uid="{00000000-0005-0000-0000-00001C0A0000}"/>
    <cellStyle name="EYTotal 2 8 4" xfId="2351" xr:uid="{00000000-0005-0000-0000-00001D0A0000}"/>
    <cellStyle name="EYTotal 2 8 5" xfId="2352" xr:uid="{00000000-0005-0000-0000-00001E0A0000}"/>
    <cellStyle name="EYTotal 2 8 6" xfId="2353" xr:uid="{00000000-0005-0000-0000-00001F0A0000}"/>
    <cellStyle name="EYTotal 2 9" xfId="2354" xr:uid="{00000000-0005-0000-0000-0000200A0000}"/>
    <cellStyle name="EYTotal 2 9 2" xfId="2355" xr:uid="{00000000-0005-0000-0000-0000210A0000}"/>
    <cellStyle name="EYTotal 2 9 2 2" xfId="2356" xr:uid="{00000000-0005-0000-0000-0000220A0000}"/>
    <cellStyle name="EYTotal 2 9 2 3" xfId="2357" xr:uid="{00000000-0005-0000-0000-0000230A0000}"/>
    <cellStyle name="EYTotal 2 9 2 4" xfId="2358" xr:uid="{00000000-0005-0000-0000-0000240A0000}"/>
    <cellStyle name="EYTotal 2 9 2 5" xfId="2359" xr:uid="{00000000-0005-0000-0000-0000250A0000}"/>
    <cellStyle name="EYTotal 2 9 3" xfId="2360" xr:uid="{00000000-0005-0000-0000-0000260A0000}"/>
    <cellStyle name="EYTotal 2 9 3 2" xfId="2361" xr:uid="{00000000-0005-0000-0000-0000270A0000}"/>
    <cellStyle name="EYTotal 2 9 4" xfId="2362" xr:uid="{00000000-0005-0000-0000-0000280A0000}"/>
    <cellStyle name="EYTotal 2 9 5" xfId="2363" xr:uid="{00000000-0005-0000-0000-0000290A0000}"/>
    <cellStyle name="EYTotal 2 9 6" xfId="2364" xr:uid="{00000000-0005-0000-0000-00002A0A0000}"/>
    <cellStyle name="EYTotal 2_ST" xfId="2365" xr:uid="{00000000-0005-0000-0000-00002B0A0000}"/>
    <cellStyle name="EYTotal 3" xfId="2366" xr:uid="{00000000-0005-0000-0000-00002C0A0000}"/>
    <cellStyle name="EYTotal 3 10" xfId="2367" xr:uid="{00000000-0005-0000-0000-00002D0A0000}"/>
    <cellStyle name="EYTotal 3 10 2" xfId="2368" xr:uid="{00000000-0005-0000-0000-00002E0A0000}"/>
    <cellStyle name="EYTotal 3 11" xfId="2369" xr:uid="{00000000-0005-0000-0000-00002F0A0000}"/>
    <cellStyle name="EYTotal 3 12" xfId="2370" xr:uid="{00000000-0005-0000-0000-0000300A0000}"/>
    <cellStyle name="EYTotal 3 13" xfId="2371" xr:uid="{00000000-0005-0000-0000-0000310A0000}"/>
    <cellStyle name="EYTotal 3 14" xfId="2372" xr:uid="{00000000-0005-0000-0000-0000320A0000}"/>
    <cellStyle name="EYTotal 3 2" xfId="2373" xr:uid="{00000000-0005-0000-0000-0000330A0000}"/>
    <cellStyle name="EYTotal 3 2 2" xfId="2374" xr:uid="{00000000-0005-0000-0000-0000340A0000}"/>
    <cellStyle name="EYTotal 3 2 2 2" xfId="2375" xr:uid="{00000000-0005-0000-0000-0000350A0000}"/>
    <cellStyle name="EYTotal 3 2 2 2 2" xfId="2376" xr:uid="{00000000-0005-0000-0000-0000360A0000}"/>
    <cellStyle name="EYTotal 3 2 2 2 3" xfId="2377" xr:uid="{00000000-0005-0000-0000-0000370A0000}"/>
    <cellStyle name="EYTotal 3 2 2 2 4" xfId="2378" xr:uid="{00000000-0005-0000-0000-0000380A0000}"/>
    <cellStyle name="EYTotal 3 2 2 2 5" xfId="2379" xr:uid="{00000000-0005-0000-0000-0000390A0000}"/>
    <cellStyle name="EYTotal 3 2 2 3" xfId="2380" xr:uid="{00000000-0005-0000-0000-00003A0A0000}"/>
    <cellStyle name="EYTotal 3 2 2 3 2" xfId="2381" xr:uid="{00000000-0005-0000-0000-00003B0A0000}"/>
    <cellStyle name="EYTotal 3 2 2 4" xfId="2382" xr:uid="{00000000-0005-0000-0000-00003C0A0000}"/>
    <cellStyle name="EYTotal 3 2 2 5" xfId="2383" xr:uid="{00000000-0005-0000-0000-00003D0A0000}"/>
    <cellStyle name="EYTotal 3 2 2 6" xfId="2384" xr:uid="{00000000-0005-0000-0000-00003E0A0000}"/>
    <cellStyle name="EYTotal 3 2 3" xfId="2385" xr:uid="{00000000-0005-0000-0000-00003F0A0000}"/>
    <cellStyle name="EYTotal 3 2 3 2" xfId="2386" xr:uid="{00000000-0005-0000-0000-0000400A0000}"/>
    <cellStyle name="EYTotal 3 2 3 3" xfId="2387" xr:uid="{00000000-0005-0000-0000-0000410A0000}"/>
    <cellStyle name="EYTotal 3 2 3 4" xfId="2388" xr:uid="{00000000-0005-0000-0000-0000420A0000}"/>
    <cellStyle name="EYTotal 3 2 3 5" xfId="2389" xr:uid="{00000000-0005-0000-0000-0000430A0000}"/>
    <cellStyle name="EYTotal 3 2 4" xfId="2390" xr:uid="{00000000-0005-0000-0000-0000440A0000}"/>
    <cellStyle name="EYTotal 3 2 4 2" xfId="2391" xr:uid="{00000000-0005-0000-0000-0000450A0000}"/>
    <cellStyle name="EYTotal 3 2 5" xfId="2392" xr:uid="{00000000-0005-0000-0000-0000460A0000}"/>
    <cellStyle name="EYTotal 3 2 6" xfId="2393" xr:uid="{00000000-0005-0000-0000-0000470A0000}"/>
    <cellStyle name="EYTotal 3 2 7" xfId="2394" xr:uid="{00000000-0005-0000-0000-0000480A0000}"/>
    <cellStyle name="EYTotal 3 2_Subsidy" xfId="2395" xr:uid="{00000000-0005-0000-0000-0000490A0000}"/>
    <cellStyle name="EYTotal 3 3" xfId="2396" xr:uid="{00000000-0005-0000-0000-00004A0A0000}"/>
    <cellStyle name="EYTotal 3 3 2" xfId="2397" xr:uid="{00000000-0005-0000-0000-00004B0A0000}"/>
    <cellStyle name="EYTotal 3 3 2 2" xfId="2398" xr:uid="{00000000-0005-0000-0000-00004C0A0000}"/>
    <cellStyle name="EYTotal 3 3 2 3" xfId="2399" xr:uid="{00000000-0005-0000-0000-00004D0A0000}"/>
    <cellStyle name="EYTotal 3 3 2 4" xfId="2400" xr:uid="{00000000-0005-0000-0000-00004E0A0000}"/>
    <cellStyle name="EYTotal 3 3 2 5" xfId="2401" xr:uid="{00000000-0005-0000-0000-00004F0A0000}"/>
    <cellStyle name="EYTotal 3 3 3" xfId="2402" xr:uid="{00000000-0005-0000-0000-0000500A0000}"/>
    <cellStyle name="EYTotal 3 3 3 2" xfId="2403" xr:uid="{00000000-0005-0000-0000-0000510A0000}"/>
    <cellStyle name="EYTotal 3 3 4" xfId="2404" xr:uid="{00000000-0005-0000-0000-0000520A0000}"/>
    <cellStyle name="EYTotal 3 3 5" xfId="2405" xr:uid="{00000000-0005-0000-0000-0000530A0000}"/>
    <cellStyle name="EYTotal 3 3 6" xfId="2406" xr:uid="{00000000-0005-0000-0000-0000540A0000}"/>
    <cellStyle name="EYTotal 3 4" xfId="2407" xr:uid="{00000000-0005-0000-0000-0000550A0000}"/>
    <cellStyle name="EYTotal 3 4 2" xfId="2408" xr:uid="{00000000-0005-0000-0000-0000560A0000}"/>
    <cellStyle name="EYTotal 3 4 2 2" xfId="2409" xr:uid="{00000000-0005-0000-0000-0000570A0000}"/>
    <cellStyle name="EYTotal 3 4 2 3" xfId="2410" xr:uid="{00000000-0005-0000-0000-0000580A0000}"/>
    <cellStyle name="EYTotal 3 4 2 4" xfId="2411" xr:uid="{00000000-0005-0000-0000-0000590A0000}"/>
    <cellStyle name="EYTotal 3 4 2 5" xfId="2412" xr:uid="{00000000-0005-0000-0000-00005A0A0000}"/>
    <cellStyle name="EYTotal 3 4 3" xfId="2413" xr:uid="{00000000-0005-0000-0000-00005B0A0000}"/>
    <cellStyle name="EYTotal 3 4 3 2" xfId="2414" xr:uid="{00000000-0005-0000-0000-00005C0A0000}"/>
    <cellStyle name="EYTotal 3 4 4" xfId="2415" xr:uid="{00000000-0005-0000-0000-00005D0A0000}"/>
    <cellStyle name="EYTotal 3 4 5" xfId="2416" xr:uid="{00000000-0005-0000-0000-00005E0A0000}"/>
    <cellStyle name="EYTotal 3 4 6" xfId="2417" xr:uid="{00000000-0005-0000-0000-00005F0A0000}"/>
    <cellStyle name="EYTotal 3 5" xfId="2418" xr:uid="{00000000-0005-0000-0000-0000600A0000}"/>
    <cellStyle name="EYTotal 3 5 2" xfId="2419" xr:uid="{00000000-0005-0000-0000-0000610A0000}"/>
    <cellStyle name="EYTotal 3 5 2 2" xfId="2420" xr:uid="{00000000-0005-0000-0000-0000620A0000}"/>
    <cellStyle name="EYTotal 3 5 2 3" xfId="2421" xr:uid="{00000000-0005-0000-0000-0000630A0000}"/>
    <cellStyle name="EYTotal 3 5 2 4" xfId="2422" xr:uid="{00000000-0005-0000-0000-0000640A0000}"/>
    <cellStyle name="EYTotal 3 5 2 5" xfId="2423" xr:uid="{00000000-0005-0000-0000-0000650A0000}"/>
    <cellStyle name="EYTotal 3 5 3" xfId="2424" xr:uid="{00000000-0005-0000-0000-0000660A0000}"/>
    <cellStyle name="EYTotal 3 5 3 2" xfId="2425" xr:uid="{00000000-0005-0000-0000-0000670A0000}"/>
    <cellStyle name="EYTotal 3 5 4" xfId="2426" xr:uid="{00000000-0005-0000-0000-0000680A0000}"/>
    <cellStyle name="EYTotal 3 5 5" xfId="2427" xr:uid="{00000000-0005-0000-0000-0000690A0000}"/>
    <cellStyle name="EYTotal 3 5 6" xfId="2428" xr:uid="{00000000-0005-0000-0000-00006A0A0000}"/>
    <cellStyle name="EYTotal 3 6" xfId="2429" xr:uid="{00000000-0005-0000-0000-00006B0A0000}"/>
    <cellStyle name="EYTotal 3 6 2" xfId="2430" xr:uid="{00000000-0005-0000-0000-00006C0A0000}"/>
    <cellStyle name="EYTotal 3 6 2 2" xfId="2431" xr:uid="{00000000-0005-0000-0000-00006D0A0000}"/>
    <cellStyle name="EYTotal 3 6 2 3" xfId="2432" xr:uid="{00000000-0005-0000-0000-00006E0A0000}"/>
    <cellStyle name="EYTotal 3 6 2 4" xfId="2433" xr:uid="{00000000-0005-0000-0000-00006F0A0000}"/>
    <cellStyle name="EYTotal 3 6 2 5" xfId="2434" xr:uid="{00000000-0005-0000-0000-0000700A0000}"/>
    <cellStyle name="EYTotal 3 6 3" xfId="2435" xr:uid="{00000000-0005-0000-0000-0000710A0000}"/>
    <cellStyle name="EYTotal 3 6 3 2" xfId="2436" xr:uid="{00000000-0005-0000-0000-0000720A0000}"/>
    <cellStyle name="EYTotal 3 6 4" xfId="2437" xr:uid="{00000000-0005-0000-0000-0000730A0000}"/>
    <cellStyle name="EYTotal 3 6 5" xfId="2438" xr:uid="{00000000-0005-0000-0000-0000740A0000}"/>
    <cellStyle name="EYTotal 3 6 6" xfId="2439" xr:uid="{00000000-0005-0000-0000-0000750A0000}"/>
    <cellStyle name="EYTotal 3 7" xfId="2440" xr:uid="{00000000-0005-0000-0000-0000760A0000}"/>
    <cellStyle name="EYTotal 3 7 2" xfId="2441" xr:uid="{00000000-0005-0000-0000-0000770A0000}"/>
    <cellStyle name="EYTotal 3 7 2 2" xfId="2442" xr:uid="{00000000-0005-0000-0000-0000780A0000}"/>
    <cellStyle name="EYTotal 3 7 2 3" xfId="2443" xr:uid="{00000000-0005-0000-0000-0000790A0000}"/>
    <cellStyle name="EYTotal 3 7 2 4" xfId="2444" xr:uid="{00000000-0005-0000-0000-00007A0A0000}"/>
    <cellStyle name="EYTotal 3 7 2 5" xfId="2445" xr:uid="{00000000-0005-0000-0000-00007B0A0000}"/>
    <cellStyle name="EYTotal 3 7 3" xfId="2446" xr:uid="{00000000-0005-0000-0000-00007C0A0000}"/>
    <cellStyle name="EYTotal 3 7 3 2" xfId="2447" xr:uid="{00000000-0005-0000-0000-00007D0A0000}"/>
    <cellStyle name="EYTotal 3 7 4" xfId="2448" xr:uid="{00000000-0005-0000-0000-00007E0A0000}"/>
    <cellStyle name="EYTotal 3 7 5" xfId="2449" xr:uid="{00000000-0005-0000-0000-00007F0A0000}"/>
    <cellStyle name="EYTotal 3 7 6" xfId="2450" xr:uid="{00000000-0005-0000-0000-0000800A0000}"/>
    <cellStyle name="EYTotal 3 8" xfId="2451" xr:uid="{00000000-0005-0000-0000-0000810A0000}"/>
    <cellStyle name="EYTotal 3 8 2" xfId="2452" xr:uid="{00000000-0005-0000-0000-0000820A0000}"/>
    <cellStyle name="EYTotal 3 8 2 2" xfId="2453" xr:uid="{00000000-0005-0000-0000-0000830A0000}"/>
    <cellStyle name="EYTotal 3 8 2 3" xfId="2454" xr:uid="{00000000-0005-0000-0000-0000840A0000}"/>
    <cellStyle name="EYTotal 3 8 2 4" xfId="2455" xr:uid="{00000000-0005-0000-0000-0000850A0000}"/>
    <cellStyle name="EYTotal 3 8 2 5" xfId="2456" xr:uid="{00000000-0005-0000-0000-0000860A0000}"/>
    <cellStyle name="EYTotal 3 8 3" xfId="2457" xr:uid="{00000000-0005-0000-0000-0000870A0000}"/>
    <cellStyle name="EYTotal 3 8 3 2" xfId="2458" xr:uid="{00000000-0005-0000-0000-0000880A0000}"/>
    <cellStyle name="EYTotal 3 8 4" xfId="2459" xr:uid="{00000000-0005-0000-0000-0000890A0000}"/>
    <cellStyle name="EYTotal 3 8 5" xfId="2460" xr:uid="{00000000-0005-0000-0000-00008A0A0000}"/>
    <cellStyle name="EYTotal 3 8 6" xfId="2461" xr:uid="{00000000-0005-0000-0000-00008B0A0000}"/>
    <cellStyle name="EYTotal 3 9" xfId="2462" xr:uid="{00000000-0005-0000-0000-00008C0A0000}"/>
    <cellStyle name="EYTotal 3 9 2" xfId="2463" xr:uid="{00000000-0005-0000-0000-00008D0A0000}"/>
    <cellStyle name="EYTotal 3 9 3" xfId="2464" xr:uid="{00000000-0005-0000-0000-00008E0A0000}"/>
    <cellStyle name="EYTotal 3 9 4" xfId="2465" xr:uid="{00000000-0005-0000-0000-00008F0A0000}"/>
    <cellStyle name="EYTotal 3 9 5" xfId="2466" xr:uid="{00000000-0005-0000-0000-0000900A0000}"/>
    <cellStyle name="EYTotal 3_Subsidy" xfId="2467" xr:uid="{00000000-0005-0000-0000-0000910A0000}"/>
    <cellStyle name="EYTotal 4" xfId="2468" xr:uid="{00000000-0005-0000-0000-0000920A0000}"/>
    <cellStyle name="EYTotal 4 10" xfId="2469" xr:uid="{00000000-0005-0000-0000-0000930A0000}"/>
    <cellStyle name="EYTotal 4 10 2" xfId="2470" xr:uid="{00000000-0005-0000-0000-0000940A0000}"/>
    <cellStyle name="EYTotal 4 11" xfId="2471" xr:uid="{00000000-0005-0000-0000-0000950A0000}"/>
    <cellStyle name="EYTotal 4 12" xfId="2472" xr:uid="{00000000-0005-0000-0000-0000960A0000}"/>
    <cellStyle name="EYTotal 4 13" xfId="2473" xr:uid="{00000000-0005-0000-0000-0000970A0000}"/>
    <cellStyle name="EYTotal 4 2" xfId="2474" xr:uid="{00000000-0005-0000-0000-0000980A0000}"/>
    <cellStyle name="EYTotal 4 2 2" xfId="2475" xr:uid="{00000000-0005-0000-0000-0000990A0000}"/>
    <cellStyle name="EYTotal 4 2 2 2" xfId="2476" xr:uid="{00000000-0005-0000-0000-00009A0A0000}"/>
    <cellStyle name="EYTotal 4 2 2 2 2" xfId="2477" xr:uid="{00000000-0005-0000-0000-00009B0A0000}"/>
    <cellStyle name="EYTotal 4 2 2 2 3" xfId="2478" xr:uid="{00000000-0005-0000-0000-00009C0A0000}"/>
    <cellStyle name="EYTotal 4 2 2 2 4" xfId="2479" xr:uid="{00000000-0005-0000-0000-00009D0A0000}"/>
    <cellStyle name="EYTotal 4 2 2 2 5" xfId="2480" xr:uid="{00000000-0005-0000-0000-00009E0A0000}"/>
    <cellStyle name="EYTotal 4 2 2 3" xfId="2481" xr:uid="{00000000-0005-0000-0000-00009F0A0000}"/>
    <cellStyle name="EYTotal 4 2 2 3 2" xfId="2482" xr:uid="{00000000-0005-0000-0000-0000A00A0000}"/>
    <cellStyle name="EYTotal 4 2 2 4" xfId="2483" xr:uid="{00000000-0005-0000-0000-0000A10A0000}"/>
    <cellStyle name="EYTotal 4 2 2 5" xfId="2484" xr:uid="{00000000-0005-0000-0000-0000A20A0000}"/>
    <cellStyle name="EYTotal 4 2 2 6" xfId="2485" xr:uid="{00000000-0005-0000-0000-0000A30A0000}"/>
    <cellStyle name="EYTotal 4 2 3" xfId="2486" xr:uid="{00000000-0005-0000-0000-0000A40A0000}"/>
    <cellStyle name="EYTotal 4 2 3 2" xfId="2487" xr:uid="{00000000-0005-0000-0000-0000A50A0000}"/>
    <cellStyle name="EYTotal 4 2 3 3" xfId="2488" xr:uid="{00000000-0005-0000-0000-0000A60A0000}"/>
    <cellStyle name="EYTotal 4 2 3 4" xfId="2489" xr:uid="{00000000-0005-0000-0000-0000A70A0000}"/>
    <cellStyle name="EYTotal 4 2 3 5" xfId="2490" xr:uid="{00000000-0005-0000-0000-0000A80A0000}"/>
    <cellStyle name="EYTotal 4 2 4" xfId="2491" xr:uid="{00000000-0005-0000-0000-0000A90A0000}"/>
    <cellStyle name="EYTotal 4 2 4 2" xfId="2492" xr:uid="{00000000-0005-0000-0000-0000AA0A0000}"/>
    <cellStyle name="EYTotal 4 2 5" xfId="2493" xr:uid="{00000000-0005-0000-0000-0000AB0A0000}"/>
    <cellStyle name="EYTotal 4 2 6" xfId="2494" xr:uid="{00000000-0005-0000-0000-0000AC0A0000}"/>
    <cellStyle name="EYTotal 4 2 7" xfId="2495" xr:uid="{00000000-0005-0000-0000-0000AD0A0000}"/>
    <cellStyle name="EYTotal 4 2_Subsidy" xfId="2496" xr:uid="{00000000-0005-0000-0000-0000AE0A0000}"/>
    <cellStyle name="EYTotal 4 3" xfId="2497" xr:uid="{00000000-0005-0000-0000-0000AF0A0000}"/>
    <cellStyle name="EYTotal 4 3 2" xfId="2498" xr:uid="{00000000-0005-0000-0000-0000B00A0000}"/>
    <cellStyle name="EYTotal 4 3 2 2" xfId="2499" xr:uid="{00000000-0005-0000-0000-0000B10A0000}"/>
    <cellStyle name="EYTotal 4 3 2 3" xfId="2500" xr:uid="{00000000-0005-0000-0000-0000B20A0000}"/>
    <cellStyle name="EYTotal 4 3 2 4" xfId="2501" xr:uid="{00000000-0005-0000-0000-0000B30A0000}"/>
    <cellStyle name="EYTotal 4 3 2 5" xfId="2502" xr:uid="{00000000-0005-0000-0000-0000B40A0000}"/>
    <cellStyle name="EYTotal 4 3 3" xfId="2503" xr:uid="{00000000-0005-0000-0000-0000B50A0000}"/>
    <cellStyle name="EYTotal 4 3 3 2" xfId="2504" xr:uid="{00000000-0005-0000-0000-0000B60A0000}"/>
    <cellStyle name="EYTotal 4 3 4" xfId="2505" xr:uid="{00000000-0005-0000-0000-0000B70A0000}"/>
    <cellStyle name="EYTotal 4 3 5" xfId="2506" xr:uid="{00000000-0005-0000-0000-0000B80A0000}"/>
    <cellStyle name="EYTotal 4 3 6" xfId="2507" xr:uid="{00000000-0005-0000-0000-0000B90A0000}"/>
    <cellStyle name="EYTotal 4 4" xfId="2508" xr:uid="{00000000-0005-0000-0000-0000BA0A0000}"/>
    <cellStyle name="EYTotal 4 4 2" xfId="2509" xr:uid="{00000000-0005-0000-0000-0000BB0A0000}"/>
    <cellStyle name="EYTotal 4 4 2 2" xfId="2510" xr:uid="{00000000-0005-0000-0000-0000BC0A0000}"/>
    <cellStyle name="EYTotal 4 4 2 3" xfId="2511" xr:uid="{00000000-0005-0000-0000-0000BD0A0000}"/>
    <cellStyle name="EYTotal 4 4 2 4" xfId="2512" xr:uid="{00000000-0005-0000-0000-0000BE0A0000}"/>
    <cellStyle name="EYTotal 4 4 2 5" xfId="2513" xr:uid="{00000000-0005-0000-0000-0000BF0A0000}"/>
    <cellStyle name="EYTotal 4 4 3" xfId="2514" xr:uid="{00000000-0005-0000-0000-0000C00A0000}"/>
    <cellStyle name="EYTotal 4 4 3 2" xfId="2515" xr:uid="{00000000-0005-0000-0000-0000C10A0000}"/>
    <cellStyle name="EYTotal 4 4 4" xfId="2516" xr:uid="{00000000-0005-0000-0000-0000C20A0000}"/>
    <cellStyle name="EYTotal 4 4 5" xfId="2517" xr:uid="{00000000-0005-0000-0000-0000C30A0000}"/>
    <cellStyle name="EYTotal 4 4 6" xfId="2518" xr:uid="{00000000-0005-0000-0000-0000C40A0000}"/>
    <cellStyle name="EYTotal 4 5" xfId="2519" xr:uid="{00000000-0005-0000-0000-0000C50A0000}"/>
    <cellStyle name="EYTotal 4 5 2" xfId="2520" xr:uid="{00000000-0005-0000-0000-0000C60A0000}"/>
    <cellStyle name="EYTotal 4 5 2 2" xfId="2521" xr:uid="{00000000-0005-0000-0000-0000C70A0000}"/>
    <cellStyle name="EYTotal 4 5 2 3" xfId="2522" xr:uid="{00000000-0005-0000-0000-0000C80A0000}"/>
    <cellStyle name="EYTotal 4 5 2 4" xfId="2523" xr:uid="{00000000-0005-0000-0000-0000C90A0000}"/>
    <cellStyle name="EYTotal 4 5 2 5" xfId="2524" xr:uid="{00000000-0005-0000-0000-0000CA0A0000}"/>
    <cellStyle name="EYTotal 4 5 3" xfId="2525" xr:uid="{00000000-0005-0000-0000-0000CB0A0000}"/>
    <cellStyle name="EYTotal 4 5 3 2" xfId="2526" xr:uid="{00000000-0005-0000-0000-0000CC0A0000}"/>
    <cellStyle name="EYTotal 4 5 4" xfId="2527" xr:uid="{00000000-0005-0000-0000-0000CD0A0000}"/>
    <cellStyle name="EYTotal 4 5 5" xfId="2528" xr:uid="{00000000-0005-0000-0000-0000CE0A0000}"/>
    <cellStyle name="EYTotal 4 5 6" xfId="2529" xr:uid="{00000000-0005-0000-0000-0000CF0A0000}"/>
    <cellStyle name="EYTotal 4 6" xfId="2530" xr:uid="{00000000-0005-0000-0000-0000D00A0000}"/>
    <cellStyle name="EYTotal 4 6 2" xfId="2531" xr:uid="{00000000-0005-0000-0000-0000D10A0000}"/>
    <cellStyle name="EYTotal 4 6 2 2" xfId="2532" xr:uid="{00000000-0005-0000-0000-0000D20A0000}"/>
    <cellStyle name="EYTotal 4 6 2 3" xfId="2533" xr:uid="{00000000-0005-0000-0000-0000D30A0000}"/>
    <cellStyle name="EYTotal 4 6 2 4" xfId="2534" xr:uid="{00000000-0005-0000-0000-0000D40A0000}"/>
    <cellStyle name="EYTotal 4 6 2 5" xfId="2535" xr:uid="{00000000-0005-0000-0000-0000D50A0000}"/>
    <cellStyle name="EYTotal 4 6 3" xfId="2536" xr:uid="{00000000-0005-0000-0000-0000D60A0000}"/>
    <cellStyle name="EYTotal 4 6 3 2" xfId="2537" xr:uid="{00000000-0005-0000-0000-0000D70A0000}"/>
    <cellStyle name="EYTotal 4 6 4" xfId="2538" xr:uid="{00000000-0005-0000-0000-0000D80A0000}"/>
    <cellStyle name="EYTotal 4 6 5" xfId="2539" xr:uid="{00000000-0005-0000-0000-0000D90A0000}"/>
    <cellStyle name="EYTotal 4 6 6" xfId="2540" xr:uid="{00000000-0005-0000-0000-0000DA0A0000}"/>
    <cellStyle name="EYTotal 4 7" xfId="2541" xr:uid="{00000000-0005-0000-0000-0000DB0A0000}"/>
    <cellStyle name="EYTotal 4 7 2" xfId="2542" xr:uid="{00000000-0005-0000-0000-0000DC0A0000}"/>
    <cellStyle name="EYTotal 4 7 2 2" xfId="2543" xr:uid="{00000000-0005-0000-0000-0000DD0A0000}"/>
    <cellStyle name="EYTotal 4 7 2 3" xfId="2544" xr:uid="{00000000-0005-0000-0000-0000DE0A0000}"/>
    <cellStyle name="EYTotal 4 7 2 4" xfId="2545" xr:uid="{00000000-0005-0000-0000-0000DF0A0000}"/>
    <cellStyle name="EYTotal 4 7 2 5" xfId="2546" xr:uid="{00000000-0005-0000-0000-0000E00A0000}"/>
    <cellStyle name="EYTotal 4 7 3" xfId="2547" xr:uid="{00000000-0005-0000-0000-0000E10A0000}"/>
    <cellStyle name="EYTotal 4 7 3 2" xfId="2548" xr:uid="{00000000-0005-0000-0000-0000E20A0000}"/>
    <cellStyle name="EYTotal 4 7 4" xfId="2549" xr:uid="{00000000-0005-0000-0000-0000E30A0000}"/>
    <cellStyle name="EYTotal 4 7 5" xfId="2550" xr:uid="{00000000-0005-0000-0000-0000E40A0000}"/>
    <cellStyle name="EYTotal 4 7 6" xfId="2551" xr:uid="{00000000-0005-0000-0000-0000E50A0000}"/>
    <cellStyle name="EYTotal 4 8" xfId="2552" xr:uid="{00000000-0005-0000-0000-0000E60A0000}"/>
    <cellStyle name="EYTotal 4 8 2" xfId="2553" xr:uid="{00000000-0005-0000-0000-0000E70A0000}"/>
    <cellStyle name="EYTotal 4 8 2 2" xfId="2554" xr:uid="{00000000-0005-0000-0000-0000E80A0000}"/>
    <cellStyle name="EYTotal 4 8 2 3" xfId="2555" xr:uid="{00000000-0005-0000-0000-0000E90A0000}"/>
    <cellStyle name="EYTotal 4 8 2 4" xfId="2556" xr:uid="{00000000-0005-0000-0000-0000EA0A0000}"/>
    <cellStyle name="EYTotal 4 8 2 5" xfId="2557" xr:uid="{00000000-0005-0000-0000-0000EB0A0000}"/>
    <cellStyle name="EYTotal 4 8 3" xfId="2558" xr:uid="{00000000-0005-0000-0000-0000EC0A0000}"/>
    <cellStyle name="EYTotal 4 8 3 2" xfId="2559" xr:uid="{00000000-0005-0000-0000-0000ED0A0000}"/>
    <cellStyle name="EYTotal 4 8 4" xfId="2560" xr:uid="{00000000-0005-0000-0000-0000EE0A0000}"/>
    <cellStyle name="EYTotal 4 8 5" xfId="2561" xr:uid="{00000000-0005-0000-0000-0000EF0A0000}"/>
    <cellStyle name="EYTotal 4 8 6" xfId="2562" xr:uid="{00000000-0005-0000-0000-0000F00A0000}"/>
    <cellStyle name="EYTotal 4 9" xfId="2563" xr:uid="{00000000-0005-0000-0000-0000F10A0000}"/>
    <cellStyle name="EYTotal 4 9 2" xfId="2564" xr:uid="{00000000-0005-0000-0000-0000F20A0000}"/>
    <cellStyle name="EYTotal 4 9 3" xfId="2565" xr:uid="{00000000-0005-0000-0000-0000F30A0000}"/>
    <cellStyle name="EYTotal 4 9 4" xfId="2566" xr:uid="{00000000-0005-0000-0000-0000F40A0000}"/>
    <cellStyle name="EYTotal 4 9 5" xfId="2567" xr:uid="{00000000-0005-0000-0000-0000F50A0000}"/>
    <cellStyle name="EYTotal 4_Subsidy" xfId="2568" xr:uid="{00000000-0005-0000-0000-0000F60A0000}"/>
    <cellStyle name="EYTotal 5" xfId="2569" xr:uid="{00000000-0005-0000-0000-0000F70A0000}"/>
    <cellStyle name="EYTotal 5 10" xfId="2570" xr:uid="{00000000-0005-0000-0000-0000F80A0000}"/>
    <cellStyle name="EYTotal 5 10 2" xfId="2571" xr:uid="{00000000-0005-0000-0000-0000F90A0000}"/>
    <cellStyle name="EYTotal 5 11" xfId="2572" xr:uid="{00000000-0005-0000-0000-0000FA0A0000}"/>
    <cellStyle name="EYTotal 5 12" xfId="2573" xr:uid="{00000000-0005-0000-0000-0000FB0A0000}"/>
    <cellStyle name="EYTotal 5 13" xfId="2574" xr:uid="{00000000-0005-0000-0000-0000FC0A0000}"/>
    <cellStyle name="EYTotal 5 2" xfId="2575" xr:uid="{00000000-0005-0000-0000-0000FD0A0000}"/>
    <cellStyle name="EYTotal 5 2 2" xfId="2576" xr:uid="{00000000-0005-0000-0000-0000FE0A0000}"/>
    <cellStyle name="EYTotal 5 2 2 2" xfId="2577" xr:uid="{00000000-0005-0000-0000-0000FF0A0000}"/>
    <cellStyle name="EYTotal 5 2 2 2 2" xfId="2578" xr:uid="{00000000-0005-0000-0000-0000000B0000}"/>
    <cellStyle name="EYTotal 5 2 2 2 3" xfId="2579" xr:uid="{00000000-0005-0000-0000-0000010B0000}"/>
    <cellStyle name="EYTotal 5 2 2 2 4" xfId="2580" xr:uid="{00000000-0005-0000-0000-0000020B0000}"/>
    <cellStyle name="EYTotal 5 2 2 2 5" xfId="2581" xr:uid="{00000000-0005-0000-0000-0000030B0000}"/>
    <cellStyle name="EYTotal 5 2 2 3" xfId="2582" xr:uid="{00000000-0005-0000-0000-0000040B0000}"/>
    <cellStyle name="EYTotal 5 2 2 3 2" xfId="2583" xr:uid="{00000000-0005-0000-0000-0000050B0000}"/>
    <cellStyle name="EYTotal 5 2 2 4" xfId="2584" xr:uid="{00000000-0005-0000-0000-0000060B0000}"/>
    <cellStyle name="EYTotal 5 2 2 5" xfId="2585" xr:uid="{00000000-0005-0000-0000-0000070B0000}"/>
    <cellStyle name="EYTotal 5 2 2 6" xfId="2586" xr:uid="{00000000-0005-0000-0000-0000080B0000}"/>
    <cellStyle name="EYTotal 5 2 3" xfId="2587" xr:uid="{00000000-0005-0000-0000-0000090B0000}"/>
    <cellStyle name="EYTotal 5 2 3 2" xfId="2588" xr:uid="{00000000-0005-0000-0000-00000A0B0000}"/>
    <cellStyle name="EYTotal 5 2 3 3" xfId="2589" xr:uid="{00000000-0005-0000-0000-00000B0B0000}"/>
    <cellStyle name="EYTotal 5 2 3 4" xfId="2590" xr:uid="{00000000-0005-0000-0000-00000C0B0000}"/>
    <cellStyle name="EYTotal 5 2 3 5" xfId="2591" xr:uid="{00000000-0005-0000-0000-00000D0B0000}"/>
    <cellStyle name="EYTotal 5 2 4" xfId="2592" xr:uid="{00000000-0005-0000-0000-00000E0B0000}"/>
    <cellStyle name="EYTotal 5 2 4 2" xfId="2593" xr:uid="{00000000-0005-0000-0000-00000F0B0000}"/>
    <cellStyle name="EYTotal 5 2 5" xfId="2594" xr:uid="{00000000-0005-0000-0000-0000100B0000}"/>
    <cellStyle name="EYTotal 5 2 6" xfId="2595" xr:uid="{00000000-0005-0000-0000-0000110B0000}"/>
    <cellStyle name="EYTotal 5 2 7" xfId="2596" xr:uid="{00000000-0005-0000-0000-0000120B0000}"/>
    <cellStyle name="EYTotal 5 2_Subsidy" xfId="2597" xr:uid="{00000000-0005-0000-0000-0000130B0000}"/>
    <cellStyle name="EYTotal 5 3" xfId="2598" xr:uid="{00000000-0005-0000-0000-0000140B0000}"/>
    <cellStyle name="EYTotal 5 3 2" xfId="2599" xr:uid="{00000000-0005-0000-0000-0000150B0000}"/>
    <cellStyle name="EYTotal 5 3 2 2" xfId="2600" xr:uid="{00000000-0005-0000-0000-0000160B0000}"/>
    <cellStyle name="EYTotal 5 3 2 3" xfId="2601" xr:uid="{00000000-0005-0000-0000-0000170B0000}"/>
    <cellStyle name="EYTotal 5 3 2 4" xfId="2602" xr:uid="{00000000-0005-0000-0000-0000180B0000}"/>
    <cellStyle name="EYTotal 5 3 2 5" xfId="2603" xr:uid="{00000000-0005-0000-0000-0000190B0000}"/>
    <cellStyle name="EYTotal 5 3 3" xfId="2604" xr:uid="{00000000-0005-0000-0000-00001A0B0000}"/>
    <cellStyle name="EYTotal 5 3 3 2" xfId="2605" xr:uid="{00000000-0005-0000-0000-00001B0B0000}"/>
    <cellStyle name="EYTotal 5 3 4" xfId="2606" xr:uid="{00000000-0005-0000-0000-00001C0B0000}"/>
    <cellStyle name="EYTotal 5 3 5" xfId="2607" xr:uid="{00000000-0005-0000-0000-00001D0B0000}"/>
    <cellStyle name="EYTotal 5 3 6" xfId="2608" xr:uid="{00000000-0005-0000-0000-00001E0B0000}"/>
    <cellStyle name="EYTotal 5 4" xfId="2609" xr:uid="{00000000-0005-0000-0000-00001F0B0000}"/>
    <cellStyle name="EYTotal 5 4 2" xfId="2610" xr:uid="{00000000-0005-0000-0000-0000200B0000}"/>
    <cellStyle name="EYTotal 5 4 2 2" xfId="2611" xr:uid="{00000000-0005-0000-0000-0000210B0000}"/>
    <cellStyle name="EYTotal 5 4 2 3" xfId="2612" xr:uid="{00000000-0005-0000-0000-0000220B0000}"/>
    <cellStyle name="EYTotal 5 4 2 4" xfId="2613" xr:uid="{00000000-0005-0000-0000-0000230B0000}"/>
    <cellStyle name="EYTotal 5 4 2 5" xfId="2614" xr:uid="{00000000-0005-0000-0000-0000240B0000}"/>
    <cellStyle name="EYTotal 5 4 3" xfId="2615" xr:uid="{00000000-0005-0000-0000-0000250B0000}"/>
    <cellStyle name="EYTotal 5 4 3 2" xfId="2616" xr:uid="{00000000-0005-0000-0000-0000260B0000}"/>
    <cellStyle name="EYTotal 5 4 4" xfId="2617" xr:uid="{00000000-0005-0000-0000-0000270B0000}"/>
    <cellStyle name="EYTotal 5 4 5" xfId="2618" xr:uid="{00000000-0005-0000-0000-0000280B0000}"/>
    <cellStyle name="EYTotal 5 4 6" xfId="2619" xr:uid="{00000000-0005-0000-0000-0000290B0000}"/>
    <cellStyle name="EYTotal 5 5" xfId="2620" xr:uid="{00000000-0005-0000-0000-00002A0B0000}"/>
    <cellStyle name="EYTotal 5 5 2" xfId="2621" xr:uid="{00000000-0005-0000-0000-00002B0B0000}"/>
    <cellStyle name="EYTotal 5 5 2 2" xfId="2622" xr:uid="{00000000-0005-0000-0000-00002C0B0000}"/>
    <cellStyle name="EYTotal 5 5 2 3" xfId="2623" xr:uid="{00000000-0005-0000-0000-00002D0B0000}"/>
    <cellStyle name="EYTotal 5 5 2 4" xfId="2624" xr:uid="{00000000-0005-0000-0000-00002E0B0000}"/>
    <cellStyle name="EYTotal 5 5 2 5" xfId="2625" xr:uid="{00000000-0005-0000-0000-00002F0B0000}"/>
    <cellStyle name="EYTotal 5 5 3" xfId="2626" xr:uid="{00000000-0005-0000-0000-0000300B0000}"/>
    <cellStyle name="EYTotal 5 5 3 2" xfId="2627" xr:uid="{00000000-0005-0000-0000-0000310B0000}"/>
    <cellStyle name="EYTotal 5 5 4" xfId="2628" xr:uid="{00000000-0005-0000-0000-0000320B0000}"/>
    <cellStyle name="EYTotal 5 5 5" xfId="2629" xr:uid="{00000000-0005-0000-0000-0000330B0000}"/>
    <cellStyle name="EYTotal 5 5 6" xfId="2630" xr:uid="{00000000-0005-0000-0000-0000340B0000}"/>
    <cellStyle name="EYTotal 5 6" xfId="2631" xr:uid="{00000000-0005-0000-0000-0000350B0000}"/>
    <cellStyle name="EYTotal 5 6 2" xfId="2632" xr:uid="{00000000-0005-0000-0000-0000360B0000}"/>
    <cellStyle name="EYTotal 5 6 2 2" xfId="2633" xr:uid="{00000000-0005-0000-0000-0000370B0000}"/>
    <cellStyle name="EYTotal 5 6 2 3" xfId="2634" xr:uid="{00000000-0005-0000-0000-0000380B0000}"/>
    <cellStyle name="EYTotal 5 6 2 4" xfId="2635" xr:uid="{00000000-0005-0000-0000-0000390B0000}"/>
    <cellStyle name="EYTotal 5 6 2 5" xfId="2636" xr:uid="{00000000-0005-0000-0000-00003A0B0000}"/>
    <cellStyle name="EYTotal 5 6 3" xfId="2637" xr:uid="{00000000-0005-0000-0000-00003B0B0000}"/>
    <cellStyle name="EYTotal 5 6 3 2" xfId="2638" xr:uid="{00000000-0005-0000-0000-00003C0B0000}"/>
    <cellStyle name="EYTotal 5 6 4" xfId="2639" xr:uid="{00000000-0005-0000-0000-00003D0B0000}"/>
    <cellStyle name="EYTotal 5 6 5" xfId="2640" xr:uid="{00000000-0005-0000-0000-00003E0B0000}"/>
    <cellStyle name="EYTotal 5 6 6" xfId="2641" xr:uid="{00000000-0005-0000-0000-00003F0B0000}"/>
    <cellStyle name="EYTotal 5 7" xfId="2642" xr:uid="{00000000-0005-0000-0000-0000400B0000}"/>
    <cellStyle name="EYTotal 5 7 2" xfId="2643" xr:uid="{00000000-0005-0000-0000-0000410B0000}"/>
    <cellStyle name="EYTotal 5 7 2 2" xfId="2644" xr:uid="{00000000-0005-0000-0000-0000420B0000}"/>
    <cellStyle name="EYTotal 5 7 2 3" xfId="2645" xr:uid="{00000000-0005-0000-0000-0000430B0000}"/>
    <cellStyle name="EYTotal 5 7 2 4" xfId="2646" xr:uid="{00000000-0005-0000-0000-0000440B0000}"/>
    <cellStyle name="EYTotal 5 7 2 5" xfId="2647" xr:uid="{00000000-0005-0000-0000-0000450B0000}"/>
    <cellStyle name="EYTotal 5 7 3" xfId="2648" xr:uid="{00000000-0005-0000-0000-0000460B0000}"/>
    <cellStyle name="EYTotal 5 7 3 2" xfId="2649" xr:uid="{00000000-0005-0000-0000-0000470B0000}"/>
    <cellStyle name="EYTotal 5 7 4" xfId="2650" xr:uid="{00000000-0005-0000-0000-0000480B0000}"/>
    <cellStyle name="EYTotal 5 7 5" xfId="2651" xr:uid="{00000000-0005-0000-0000-0000490B0000}"/>
    <cellStyle name="EYTotal 5 7 6" xfId="2652" xr:uid="{00000000-0005-0000-0000-00004A0B0000}"/>
    <cellStyle name="EYTotal 5 8" xfId="2653" xr:uid="{00000000-0005-0000-0000-00004B0B0000}"/>
    <cellStyle name="EYTotal 5 8 2" xfId="2654" xr:uid="{00000000-0005-0000-0000-00004C0B0000}"/>
    <cellStyle name="EYTotal 5 8 2 2" xfId="2655" xr:uid="{00000000-0005-0000-0000-00004D0B0000}"/>
    <cellStyle name="EYTotal 5 8 2 3" xfId="2656" xr:uid="{00000000-0005-0000-0000-00004E0B0000}"/>
    <cellStyle name="EYTotal 5 8 2 4" xfId="2657" xr:uid="{00000000-0005-0000-0000-00004F0B0000}"/>
    <cellStyle name="EYTotal 5 8 2 5" xfId="2658" xr:uid="{00000000-0005-0000-0000-0000500B0000}"/>
    <cellStyle name="EYTotal 5 8 3" xfId="2659" xr:uid="{00000000-0005-0000-0000-0000510B0000}"/>
    <cellStyle name="EYTotal 5 8 3 2" xfId="2660" xr:uid="{00000000-0005-0000-0000-0000520B0000}"/>
    <cellStyle name="EYTotal 5 8 4" xfId="2661" xr:uid="{00000000-0005-0000-0000-0000530B0000}"/>
    <cellStyle name="EYTotal 5 8 5" xfId="2662" xr:uid="{00000000-0005-0000-0000-0000540B0000}"/>
    <cellStyle name="EYTotal 5 8 6" xfId="2663" xr:uid="{00000000-0005-0000-0000-0000550B0000}"/>
    <cellStyle name="EYTotal 5 9" xfId="2664" xr:uid="{00000000-0005-0000-0000-0000560B0000}"/>
    <cellStyle name="EYTotal 5 9 2" xfId="2665" xr:uid="{00000000-0005-0000-0000-0000570B0000}"/>
    <cellStyle name="EYTotal 5 9 3" xfId="2666" xr:uid="{00000000-0005-0000-0000-0000580B0000}"/>
    <cellStyle name="EYTotal 5 9 4" xfId="2667" xr:uid="{00000000-0005-0000-0000-0000590B0000}"/>
    <cellStyle name="EYTotal 5 9 5" xfId="2668" xr:uid="{00000000-0005-0000-0000-00005A0B0000}"/>
    <cellStyle name="EYTotal 5_Subsidy" xfId="2669" xr:uid="{00000000-0005-0000-0000-00005B0B0000}"/>
    <cellStyle name="EYTotal 6" xfId="2670" xr:uid="{00000000-0005-0000-0000-00005C0B0000}"/>
    <cellStyle name="EYTotal 6 10" xfId="2671" xr:uid="{00000000-0005-0000-0000-00005D0B0000}"/>
    <cellStyle name="EYTotal 6 10 2" xfId="2672" xr:uid="{00000000-0005-0000-0000-00005E0B0000}"/>
    <cellStyle name="EYTotal 6 11" xfId="2673" xr:uid="{00000000-0005-0000-0000-00005F0B0000}"/>
    <cellStyle name="EYTotal 6 12" xfId="2674" xr:uid="{00000000-0005-0000-0000-0000600B0000}"/>
    <cellStyle name="EYTotal 6 13" xfId="2675" xr:uid="{00000000-0005-0000-0000-0000610B0000}"/>
    <cellStyle name="EYTotal 6 2" xfId="2676" xr:uid="{00000000-0005-0000-0000-0000620B0000}"/>
    <cellStyle name="EYTotal 6 2 2" xfId="2677" xr:uid="{00000000-0005-0000-0000-0000630B0000}"/>
    <cellStyle name="EYTotal 6 2 2 2" xfId="2678" xr:uid="{00000000-0005-0000-0000-0000640B0000}"/>
    <cellStyle name="EYTotal 6 2 2 2 2" xfId="2679" xr:uid="{00000000-0005-0000-0000-0000650B0000}"/>
    <cellStyle name="EYTotal 6 2 2 2 3" xfId="2680" xr:uid="{00000000-0005-0000-0000-0000660B0000}"/>
    <cellStyle name="EYTotal 6 2 2 2 4" xfId="2681" xr:uid="{00000000-0005-0000-0000-0000670B0000}"/>
    <cellStyle name="EYTotal 6 2 2 2 5" xfId="2682" xr:uid="{00000000-0005-0000-0000-0000680B0000}"/>
    <cellStyle name="EYTotal 6 2 2 3" xfId="2683" xr:uid="{00000000-0005-0000-0000-0000690B0000}"/>
    <cellStyle name="EYTotal 6 2 2 3 2" xfId="2684" xr:uid="{00000000-0005-0000-0000-00006A0B0000}"/>
    <cellStyle name="EYTotal 6 2 2 4" xfId="2685" xr:uid="{00000000-0005-0000-0000-00006B0B0000}"/>
    <cellStyle name="EYTotal 6 2 2 5" xfId="2686" xr:uid="{00000000-0005-0000-0000-00006C0B0000}"/>
    <cellStyle name="EYTotal 6 2 2 6" xfId="2687" xr:uid="{00000000-0005-0000-0000-00006D0B0000}"/>
    <cellStyle name="EYTotal 6 2 3" xfId="2688" xr:uid="{00000000-0005-0000-0000-00006E0B0000}"/>
    <cellStyle name="EYTotal 6 2 3 2" xfId="2689" xr:uid="{00000000-0005-0000-0000-00006F0B0000}"/>
    <cellStyle name="EYTotal 6 2 3 3" xfId="2690" xr:uid="{00000000-0005-0000-0000-0000700B0000}"/>
    <cellStyle name="EYTotal 6 2 3 4" xfId="2691" xr:uid="{00000000-0005-0000-0000-0000710B0000}"/>
    <cellStyle name="EYTotal 6 2 3 5" xfId="2692" xr:uid="{00000000-0005-0000-0000-0000720B0000}"/>
    <cellStyle name="EYTotal 6 2 4" xfId="2693" xr:uid="{00000000-0005-0000-0000-0000730B0000}"/>
    <cellStyle name="EYTotal 6 2 4 2" xfId="2694" xr:uid="{00000000-0005-0000-0000-0000740B0000}"/>
    <cellStyle name="EYTotal 6 2 5" xfId="2695" xr:uid="{00000000-0005-0000-0000-0000750B0000}"/>
    <cellStyle name="EYTotal 6 2 6" xfId="2696" xr:uid="{00000000-0005-0000-0000-0000760B0000}"/>
    <cellStyle name="EYTotal 6 2 7" xfId="2697" xr:uid="{00000000-0005-0000-0000-0000770B0000}"/>
    <cellStyle name="EYTotal 6 2_Subsidy" xfId="2698" xr:uid="{00000000-0005-0000-0000-0000780B0000}"/>
    <cellStyle name="EYTotal 6 3" xfId="2699" xr:uid="{00000000-0005-0000-0000-0000790B0000}"/>
    <cellStyle name="EYTotal 6 3 2" xfId="2700" xr:uid="{00000000-0005-0000-0000-00007A0B0000}"/>
    <cellStyle name="EYTotal 6 3 2 2" xfId="2701" xr:uid="{00000000-0005-0000-0000-00007B0B0000}"/>
    <cellStyle name="EYTotal 6 3 2 3" xfId="2702" xr:uid="{00000000-0005-0000-0000-00007C0B0000}"/>
    <cellStyle name="EYTotal 6 3 2 4" xfId="2703" xr:uid="{00000000-0005-0000-0000-00007D0B0000}"/>
    <cellStyle name="EYTotal 6 3 2 5" xfId="2704" xr:uid="{00000000-0005-0000-0000-00007E0B0000}"/>
    <cellStyle name="EYTotal 6 3 3" xfId="2705" xr:uid="{00000000-0005-0000-0000-00007F0B0000}"/>
    <cellStyle name="EYTotal 6 3 3 2" xfId="2706" xr:uid="{00000000-0005-0000-0000-0000800B0000}"/>
    <cellStyle name="EYTotal 6 3 4" xfId="2707" xr:uid="{00000000-0005-0000-0000-0000810B0000}"/>
    <cellStyle name="EYTotal 6 3 5" xfId="2708" xr:uid="{00000000-0005-0000-0000-0000820B0000}"/>
    <cellStyle name="EYTotal 6 3 6" xfId="2709" xr:uid="{00000000-0005-0000-0000-0000830B0000}"/>
    <cellStyle name="EYTotal 6 4" xfId="2710" xr:uid="{00000000-0005-0000-0000-0000840B0000}"/>
    <cellStyle name="EYTotal 6 4 2" xfId="2711" xr:uid="{00000000-0005-0000-0000-0000850B0000}"/>
    <cellStyle name="EYTotal 6 4 2 2" xfId="2712" xr:uid="{00000000-0005-0000-0000-0000860B0000}"/>
    <cellStyle name="EYTotal 6 4 2 3" xfId="2713" xr:uid="{00000000-0005-0000-0000-0000870B0000}"/>
    <cellStyle name="EYTotal 6 4 2 4" xfId="2714" xr:uid="{00000000-0005-0000-0000-0000880B0000}"/>
    <cellStyle name="EYTotal 6 4 2 5" xfId="2715" xr:uid="{00000000-0005-0000-0000-0000890B0000}"/>
    <cellStyle name="EYTotal 6 4 3" xfId="2716" xr:uid="{00000000-0005-0000-0000-00008A0B0000}"/>
    <cellStyle name="EYTotal 6 4 3 2" xfId="2717" xr:uid="{00000000-0005-0000-0000-00008B0B0000}"/>
    <cellStyle name="EYTotal 6 4 4" xfId="2718" xr:uid="{00000000-0005-0000-0000-00008C0B0000}"/>
    <cellStyle name="EYTotal 6 4 5" xfId="2719" xr:uid="{00000000-0005-0000-0000-00008D0B0000}"/>
    <cellStyle name="EYTotal 6 4 6" xfId="2720" xr:uid="{00000000-0005-0000-0000-00008E0B0000}"/>
    <cellStyle name="EYTotal 6 5" xfId="2721" xr:uid="{00000000-0005-0000-0000-00008F0B0000}"/>
    <cellStyle name="EYTotal 6 5 2" xfId="2722" xr:uid="{00000000-0005-0000-0000-0000900B0000}"/>
    <cellStyle name="EYTotal 6 5 2 2" xfId="2723" xr:uid="{00000000-0005-0000-0000-0000910B0000}"/>
    <cellStyle name="EYTotal 6 5 2 3" xfId="2724" xr:uid="{00000000-0005-0000-0000-0000920B0000}"/>
    <cellStyle name="EYTotal 6 5 2 4" xfId="2725" xr:uid="{00000000-0005-0000-0000-0000930B0000}"/>
    <cellStyle name="EYTotal 6 5 2 5" xfId="2726" xr:uid="{00000000-0005-0000-0000-0000940B0000}"/>
    <cellStyle name="EYTotal 6 5 3" xfId="2727" xr:uid="{00000000-0005-0000-0000-0000950B0000}"/>
    <cellStyle name="EYTotal 6 5 3 2" xfId="2728" xr:uid="{00000000-0005-0000-0000-0000960B0000}"/>
    <cellStyle name="EYTotal 6 5 4" xfId="2729" xr:uid="{00000000-0005-0000-0000-0000970B0000}"/>
    <cellStyle name="EYTotal 6 5 5" xfId="2730" xr:uid="{00000000-0005-0000-0000-0000980B0000}"/>
    <cellStyle name="EYTotal 6 5 6" xfId="2731" xr:uid="{00000000-0005-0000-0000-0000990B0000}"/>
    <cellStyle name="EYTotal 6 6" xfId="2732" xr:uid="{00000000-0005-0000-0000-00009A0B0000}"/>
    <cellStyle name="EYTotal 6 6 2" xfId="2733" xr:uid="{00000000-0005-0000-0000-00009B0B0000}"/>
    <cellStyle name="EYTotal 6 6 2 2" xfId="2734" xr:uid="{00000000-0005-0000-0000-00009C0B0000}"/>
    <cellStyle name="EYTotal 6 6 2 3" xfId="2735" xr:uid="{00000000-0005-0000-0000-00009D0B0000}"/>
    <cellStyle name="EYTotal 6 6 2 4" xfId="2736" xr:uid="{00000000-0005-0000-0000-00009E0B0000}"/>
    <cellStyle name="EYTotal 6 6 2 5" xfId="2737" xr:uid="{00000000-0005-0000-0000-00009F0B0000}"/>
    <cellStyle name="EYTotal 6 6 3" xfId="2738" xr:uid="{00000000-0005-0000-0000-0000A00B0000}"/>
    <cellStyle name="EYTotal 6 6 3 2" xfId="2739" xr:uid="{00000000-0005-0000-0000-0000A10B0000}"/>
    <cellStyle name="EYTotal 6 6 4" xfId="2740" xr:uid="{00000000-0005-0000-0000-0000A20B0000}"/>
    <cellStyle name="EYTotal 6 6 5" xfId="2741" xr:uid="{00000000-0005-0000-0000-0000A30B0000}"/>
    <cellStyle name="EYTotal 6 6 6" xfId="2742" xr:uid="{00000000-0005-0000-0000-0000A40B0000}"/>
    <cellStyle name="EYTotal 6 7" xfId="2743" xr:uid="{00000000-0005-0000-0000-0000A50B0000}"/>
    <cellStyle name="EYTotal 6 7 2" xfId="2744" xr:uid="{00000000-0005-0000-0000-0000A60B0000}"/>
    <cellStyle name="EYTotal 6 7 2 2" xfId="2745" xr:uid="{00000000-0005-0000-0000-0000A70B0000}"/>
    <cellStyle name="EYTotal 6 7 2 3" xfId="2746" xr:uid="{00000000-0005-0000-0000-0000A80B0000}"/>
    <cellStyle name="EYTotal 6 7 2 4" xfId="2747" xr:uid="{00000000-0005-0000-0000-0000A90B0000}"/>
    <cellStyle name="EYTotal 6 7 2 5" xfId="2748" xr:uid="{00000000-0005-0000-0000-0000AA0B0000}"/>
    <cellStyle name="EYTotal 6 7 3" xfId="2749" xr:uid="{00000000-0005-0000-0000-0000AB0B0000}"/>
    <cellStyle name="EYTotal 6 7 3 2" xfId="2750" xr:uid="{00000000-0005-0000-0000-0000AC0B0000}"/>
    <cellStyle name="EYTotal 6 7 4" xfId="2751" xr:uid="{00000000-0005-0000-0000-0000AD0B0000}"/>
    <cellStyle name="EYTotal 6 7 5" xfId="2752" xr:uid="{00000000-0005-0000-0000-0000AE0B0000}"/>
    <cellStyle name="EYTotal 6 7 6" xfId="2753" xr:uid="{00000000-0005-0000-0000-0000AF0B0000}"/>
    <cellStyle name="EYTotal 6 8" xfId="2754" xr:uid="{00000000-0005-0000-0000-0000B00B0000}"/>
    <cellStyle name="EYTotal 6 8 2" xfId="2755" xr:uid="{00000000-0005-0000-0000-0000B10B0000}"/>
    <cellStyle name="EYTotal 6 8 2 2" xfId="2756" xr:uid="{00000000-0005-0000-0000-0000B20B0000}"/>
    <cellStyle name="EYTotal 6 8 2 3" xfId="2757" xr:uid="{00000000-0005-0000-0000-0000B30B0000}"/>
    <cellStyle name="EYTotal 6 8 2 4" xfId="2758" xr:uid="{00000000-0005-0000-0000-0000B40B0000}"/>
    <cellStyle name="EYTotal 6 8 2 5" xfId="2759" xr:uid="{00000000-0005-0000-0000-0000B50B0000}"/>
    <cellStyle name="EYTotal 6 8 3" xfId="2760" xr:uid="{00000000-0005-0000-0000-0000B60B0000}"/>
    <cellStyle name="EYTotal 6 8 3 2" xfId="2761" xr:uid="{00000000-0005-0000-0000-0000B70B0000}"/>
    <cellStyle name="EYTotal 6 8 4" xfId="2762" xr:uid="{00000000-0005-0000-0000-0000B80B0000}"/>
    <cellStyle name="EYTotal 6 8 5" xfId="2763" xr:uid="{00000000-0005-0000-0000-0000B90B0000}"/>
    <cellStyle name="EYTotal 6 8 6" xfId="2764" xr:uid="{00000000-0005-0000-0000-0000BA0B0000}"/>
    <cellStyle name="EYTotal 6 9" xfId="2765" xr:uid="{00000000-0005-0000-0000-0000BB0B0000}"/>
    <cellStyle name="EYTotal 6 9 2" xfId="2766" xr:uid="{00000000-0005-0000-0000-0000BC0B0000}"/>
    <cellStyle name="EYTotal 6 9 3" xfId="2767" xr:uid="{00000000-0005-0000-0000-0000BD0B0000}"/>
    <cellStyle name="EYTotal 6 9 4" xfId="2768" xr:uid="{00000000-0005-0000-0000-0000BE0B0000}"/>
    <cellStyle name="EYTotal 6 9 5" xfId="2769" xr:uid="{00000000-0005-0000-0000-0000BF0B0000}"/>
    <cellStyle name="EYTotal 6_Subsidy" xfId="2770" xr:uid="{00000000-0005-0000-0000-0000C00B0000}"/>
    <cellStyle name="EYTotal 7" xfId="2771" xr:uid="{00000000-0005-0000-0000-0000C10B0000}"/>
    <cellStyle name="EYTotal 7 10" xfId="2772" xr:uid="{00000000-0005-0000-0000-0000C20B0000}"/>
    <cellStyle name="EYTotal 7 10 2" xfId="2773" xr:uid="{00000000-0005-0000-0000-0000C30B0000}"/>
    <cellStyle name="EYTotal 7 11" xfId="2774" xr:uid="{00000000-0005-0000-0000-0000C40B0000}"/>
    <cellStyle name="EYTotal 7 12" xfId="2775" xr:uid="{00000000-0005-0000-0000-0000C50B0000}"/>
    <cellStyle name="EYTotal 7 13" xfId="2776" xr:uid="{00000000-0005-0000-0000-0000C60B0000}"/>
    <cellStyle name="EYTotal 7 2" xfId="2777" xr:uid="{00000000-0005-0000-0000-0000C70B0000}"/>
    <cellStyle name="EYTotal 7 2 2" xfId="2778" xr:uid="{00000000-0005-0000-0000-0000C80B0000}"/>
    <cellStyle name="EYTotal 7 2 2 2" xfId="2779" xr:uid="{00000000-0005-0000-0000-0000C90B0000}"/>
    <cellStyle name="EYTotal 7 2 2 2 2" xfId="2780" xr:uid="{00000000-0005-0000-0000-0000CA0B0000}"/>
    <cellStyle name="EYTotal 7 2 2 2 3" xfId="2781" xr:uid="{00000000-0005-0000-0000-0000CB0B0000}"/>
    <cellStyle name="EYTotal 7 2 2 2 4" xfId="2782" xr:uid="{00000000-0005-0000-0000-0000CC0B0000}"/>
    <cellStyle name="EYTotal 7 2 2 2 5" xfId="2783" xr:uid="{00000000-0005-0000-0000-0000CD0B0000}"/>
    <cellStyle name="EYTotal 7 2 2 3" xfId="2784" xr:uid="{00000000-0005-0000-0000-0000CE0B0000}"/>
    <cellStyle name="EYTotal 7 2 2 3 2" xfId="2785" xr:uid="{00000000-0005-0000-0000-0000CF0B0000}"/>
    <cellStyle name="EYTotal 7 2 2 4" xfId="2786" xr:uid="{00000000-0005-0000-0000-0000D00B0000}"/>
    <cellStyle name="EYTotal 7 2 2 5" xfId="2787" xr:uid="{00000000-0005-0000-0000-0000D10B0000}"/>
    <cellStyle name="EYTotal 7 2 2 6" xfId="2788" xr:uid="{00000000-0005-0000-0000-0000D20B0000}"/>
    <cellStyle name="EYTotal 7 2 3" xfId="2789" xr:uid="{00000000-0005-0000-0000-0000D30B0000}"/>
    <cellStyle name="EYTotal 7 2 3 2" xfId="2790" xr:uid="{00000000-0005-0000-0000-0000D40B0000}"/>
    <cellStyle name="EYTotal 7 2 3 3" xfId="2791" xr:uid="{00000000-0005-0000-0000-0000D50B0000}"/>
    <cellStyle name="EYTotal 7 2 3 4" xfId="2792" xr:uid="{00000000-0005-0000-0000-0000D60B0000}"/>
    <cellStyle name="EYTotal 7 2 3 5" xfId="2793" xr:uid="{00000000-0005-0000-0000-0000D70B0000}"/>
    <cellStyle name="EYTotal 7 2 4" xfId="2794" xr:uid="{00000000-0005-0000-0000-0000D80B0000}"/>
    <cellStyle name="EYTotal 7 2 4 2" xfId="2795" xr:uid="{00000000-0005-0000-0000-0000D90B0000}"/>
    <cellStyle name="EYTotal 7 2 5" xfId="2796" xr:uid="{00000000-0005-0000-0000-0000DA0B0000}"/>
    <cellStyle name="EYTotal 7 2 6" xfId="2797" xr:uid="{00000000-0005-0000-0000-0000DB0B0000}"/>
    <cellStyle name="EYTotal 7 2 7" xfId="2798" xr:uid="{00000000-0005-0000-0000-0000DC0B0000}"/>
    <cellStyle name="EYTotal 7 2_Subsidy" xfId="2799" xr:uid="{00000000-0005-0000-0000-0000DD0B0000}"/>
    <cellStyle name="EYTotal 7 3" xfId="2800" xr:uid="{00000000-0005-0000-0000-0000DE0B0000}"/>
    <cellStyle name="EYTotal 7 3 2" xfId="2801" xr:uid="{00000000-0005-0000-0000-0000DF0B0000}"/>
    <cellStyle name="EYTotal 7 3 2 2" xfId="2802" xr:uid="{00000000-0005-0000-0000-0000E00B0000}"/>
    <cellStyle name="EYTotal 7 3 2 3" xfId="2803" xr:uid="{00000000-0005-0000-0000-0000E10B0000}"/>
    <cellStyle name="EYTotal 7 3 2 4" xfId="2804" xr:uid="{00000000-0005-0000-0000-0000E20B0000}"/>
    <cellStyle name="EYTotal 7 3 2 5" xfId="2805" xr:uid="{00000000-0005-0000-0000-0000E30B0000}"/>
    <cellStyle name="EYTotal 7 3 3" xfId="2806" xr:uid="{00000000-0005-0000-0000-0000E40B0000}"/>
    <cellStyle name="EYTotal 7 3 3 2" xfId="2807" xr:uid="{00000000-0005-0000-0000-0000E50B0000}"/>
    <cellStyle name="EYTotal 7 3 4" xfId="2808" xr:uid="{00000000-0005-0000-0000-0000E60B0000}"/>
    <cellStyle name="EYTotal 7 3 5" xfId="2809" xr:uid="{00000000-0005-0000-0000-0000E70B0000}"/>
    <cellStyle name="EYTotal 7 3 6" xfId="2810" xr:uid="{00000000-0005-0000-0000-0000E80B0000}"/>
    <cellStyle name="EYTotal 7 4" xfId="2811" xr:uid="{00000000-0005-0000-0000-0000E90B0000}"/>
    <cellStyle name="EYTotal 7 4 2" xfId="2812" xr:uid="{00000000-0005-0000-0000-0000EA0B0000}"/>
    <cellStyle name="EYTotal 7 4 2 2" xfId="2813" xr:uid="{00000000-0005-0000-0000-0000EB0B0000}"/>
    <cellStyle name="EYTotal 7 4 2 3" xfId="2814" xr:uid="{00000000-0005-0000-0000-0000EC0B0000}"/>
    <cellStyle name="EYTotal 7 4 2 4" xfId="2815" xr:uid="{00000000-0005-0000-0000-0000ED0B0000}"/>
    <cellStyle name="EYTotal 7 4 2 5" xfId="2816" xr:uid="{00000000-0005-0000-0000-0000EE0B0000}"/>
    <cellStyle name="EYTotal 7 4 3" xfId="2817" xr:uid="{00000000-0005-0000-0000-0000EF0B0000}"/>
    <cellStyle name="EYTotal 7 4 3 2" xfId="2818" xr:uid="{00000000-0005-0000-0000-0000F00B0000}"/>
    <cellStyle name="EYTotal 7 4 4" xfId="2819" xr:uid="{00000000-0005-0000-0000-0000F10B0000}"/>
    <cellStyle name="EYTotal 7 4 5" xfId="2820" xr:uid="{00000000-0005-0000-0000-0000F20B0000}"/>
    <cellStyle name="EYTotal 7 4 6" xfId="2821" xr:uid="{00000000-0005-0000-0000-0000F30B0000}"/>
    <cellStyle name="EYTotal 7 5" xfId="2822" xr:uid="{00000000-0005-0000-0000-0000F40B0000}"/>
    <cellStyle name="EYTotal 7 5 2" xfId="2823" xr:uid="{00000000-0005-0000-0000-0000F50B0000}"/>
    <cellStyle name="EYTotal 7 5 2 2" xfId="2824" xr:uid="{00000000-0005-0000-0000-0000F60B0000}"/>
    <cellStyle name="EYTotal 7 5 2 3" xfId="2825" xr:uid="{00000000-0005-0000-0000-0000F70B0000}"/>
    <cellStyle name="EYTotal 7 5 2 4" xfId="2826" xr:uid="{00000000-0005-0000-0000-0000F80B0000}"/>
    <cellStyle name="EYTotal 7 5 2 5" xfId="2827" xr:uid="{00000000-0005-0000-0000-0000F90B0000}"/>
    <cellStyle name="EYTotal 7 5 3" xfId="2828" xr:uid="{00000000-0005-0000-0000-0000FA0B0000}"/>
    <cellStyle name="EYTotal 7 5 3 2" xfId="2829" xr:uid="{00000000-0005-0000-0000-0000FB0B0000}"/>
    <cellStyle name="EYTotal 7 5 4" xfId="2830" xr:uid="{00000000-0005-0000-0000-0000FC0B0000}"/>
    <cellStyle name="EYTotal 7 5 5" xfId="2831" xr:uid="{00000000-0005-0000-0000-0000FD0B0000}"/>
    <cellStyle name="EYTotal 7 5 6" xfId="2832" xr:uid="{00000000-0005-0000-0000-0000FE0B0000}"/>
    <cellStyle name="EYTotal 7 6" xfId="2833" xr:uid="{00000000-0005-0000-0000-0000FF0B0000}"/>
    <cellStyle name="EYTotal 7 6 2" xfId="2834" xr:uid="{00000000-0005-0000-0000-0000000C0000}"/>
    <cellStyle name="EYTotal 7 6 2 2" xfId="2835" xr:uid="{00000000-0005-0000-0000-0000010C0000}"/>
    <cellStyle name="EYTotal 7 6 2 3" xfId="2836" xr:uid="{00000000-0005-0000-0000-0000020C0000}"/>
    <cellStyle name="EYTotal 7 6 2 4" xfId="2837" xr:uid="{00000000-0005-0000-0000-0000030C0000}"/>
    <cellStyle name="EYTotal 7 6 2 5" xfId="2838" xr:uid="{00000000-0005-0000-0000-0000040C0000}"/>
    <cellStyle name="EYTotal 7 6 3" xfId="2839" xr:uid="{00000000-0005-0000-0000-0000050C0000}"/>
    <cellStyle name="EYTotal 7 6 3 2" xfId="2840" xr:uid="{00000000-0005-0000-0000-0000060C0000}"/>
    <cellStyle name="EYTotal 7 6 4" xfId="2841" xr:uid="{00000000-0005-0000-0000-0000070C0000}"/>
    <cellStyle name="EYTotal 7 6 5" xfId="2842" xr:uid="{00000000-0005-0000-0000-0000080C0000}"/>
    <cellStyle name="EYTotal 7 6 6" xfId="2843" xr:uid="{00000000-0005-0000-0000-0000090C0000}"/>
    <cellStyle name="EYTotal 7 7" xfId="2844" xr:uid="{00000000-0005-0000-0000-00000A0C0000}"/>
    <cellStyle name="EYTotal 7 7 2" xfId="2845" xr:uid="{00000000-0005-0000-0000-00000B0C0000}"/>
    <cellStyle name="EYTotal 7 7 2 2" xfId="2846" xr:uid="{00000000-0005-0000-0000-00000C0C0000}"/>
    <cellStyle name="EYTotal 7 7 2 3" xfId="2847" xr:uid="{00000000-0005-0000-0000-00000D0C0000}"/>
    <cellStyle name="EYTotal 7 7 2 4" xfId="2848" xr:uid="{00000000-0005-0000-0000-00000E0C0000}"/>
    <cellStyle name="EYTotal 7 7 2 5" xfId="2849" xr:uid="{00000000-0005-0000-0000-00000F0C0000}"/>
    <cellStyle name="EYTotal 7 7 3" xfId="2850" xr:uid="{00000000-0005-0000-0000-0000100C0000}"/>
    <cellStyle name="EYTotal 7 7 3 2" xfId="2851" xr:uid="{00000000-0005-0000-0000-0000110C0000}"/>
    <cellStyle name="EYTotal 7 7 4" xfId="2852" xr:uid="{00000000-0005-0000-0000-0000120C0000}"/>
    <cellStyle name="EYTotal 7 7 5" xfId="2853" xr:uid="{00000000-0005-0000-0000-0000130C0000}"/>
    <cellStyle name="EYTotal 7 7 6" xfId="2854" xr:uid="{00000000-0005-0000-0000-0000140C0000}"/>
    <cellStyle name="EYTotal 7 8" xfId="2855" xr:uid="{00000000-0005-0000-0000-0000150C0000}"/>
    <cellStyle name="EYTotal 7 8 2" xfId="2856" xr:uid="{00000000-0005-0000-0000-0000160C0000}"/>
    <cellStyle name="EYTotal 7 8 2 2" xfId="2857" xr:uid="{00000000-0005-0000-0000-0000170C0000}"/>
    <cellStyle name="EYTotal 7 8 2 3" xfId="2858" xr:uid="{00000000-0005-0000-0000-0000180C0000}"/>
    <cellStyle name="EYTotal 7 8 2 4" xfId="2859" xr:uid="{00000000-0005-0000-0000-0000190C0000}"/>
    <cellStyle name="EYTotal 7 8 2 5" xfId="2860" xr:uid="{00000000-0005-0000-0000-00001A0C0000}"/>
    <cellStyle name="EYTotal 7 8 3" xfId="2861" xr:uid="{00000000-0005-0000-0000-00001B0C0000}"/>
    <cellStyle name="EYTotal 7 8 3 2" xfId="2862" xr:uid="{00000000-0005-0000-0000-00001C0C0000}"/>
    <cellStyle name="EYTotal 7 8 4" xfId="2863" xr:uid="{00000000-0005-0000-0000-00001D0C0000}"/>
    <cellStyle name="EYTotal 7 8 5" xfId="2864" xr:uid="{00000000-0005-0000-0000-00001E0C0000}"/>
    <cellStyle name="EYTotal 7 8 6" xfId="2865" xr:uid="{00000000-0005-0000-0000-00001F0C0000}"/>
    <cellStyle name="EYTotal 7 9" xfId="2866" xr:uid="{00000000-0005-0000-0000-0000200C0000}"/>
    <cellStyle name="EYTotal 7 9 2" xfId="2867" xr:uid="{00000000-0005-0000-0000-0000210C0000}"/>
    <cellStyle name="EYTotal 7 9 3" xfId="2868" xr:uid="{00000000-0005-0000-0000-0000220C0000}"/>
    <cellStyle name="EYTotal 7 9 4" xfId="2869" xr:uid="{00000000-0005-0000-0000-0000230C0000}"/>
    <cellStyle name="EYTotal 7 9 5" xfId="2870" xr:uid="{00000000-0005-0000-0000-0000240C0000}"/>
    <cellStyle name="EYTotal 7_Subsidy" xfId="2871" xr:uid="{00000000-0005-0000-0000-0000250C0000}"/>
    <cellStyle name="EYTotal 8" xfId="2872" xr:uid="{00000000-0005-0000-0000-0000260C0000}"/>
    <cellStyle name="EYTotal 8 2" xfId="2873" xr:uid="{00000000-0005-0000-0000-0000270C0000}"/>
    <cellStyle name="EYTotal 8 2 2" xfId="2874" xr:uid="{00000000-0005-0000-0000-0000280C0000}"/>
    <cellStyle name="EYTotal 8 2 2 2" xfId="2875" xr:uid="{00000000-0005-0000-0000-0000290C0000}"/>
    <cellStyle name="EYTotal 8 2 2 3" xfId="2876" xr:uid="{00000000-0005-0000-0000-00002A0C0000}"/>
    <cellStyle name="EYTotal 8 2 2 4" xfId="2877" xr:uid="{00000000-0005-0000-0000-00002B0C0000}"/>
    <cellStyle name="EYTotal 8 2 2 5" xfId="2878" xr:uid="{00000000-0005-0000-0000-00002C0C0000}"/>
    <cellStyle name="EYTotal 8 2 3" xfId="2879" xr:uid="{00000000-0005-0000-0000-00002D0C0000}"/>
    <cellStyle name="EYTotal 8 2 3 2" xfId="2880" xr:uid="{00000000-0005-0000-0000-00002E0C0000}"/>
    <cellStyle name="EYTotal 8 2 4" xfId="2881" xr:uid="{00000000-0005-0000-0000-00002F0C0000}"/>
    <cellStyle name="EYTotal 8 2 5" xfId="2882" xr:uid="{00000000-0005-0000-0000-0000300C0000}"/>
    <cellStyle name="EYTotal 8 2 6" xfId="2883" xr:uid="{00000000-0005-0000-0000-0000310C0000}"/>
    <cellStyle name="EYTotal 8 3" xfId="2884" xr:uid="{00000000-0005-0000-0000-0000320C0000}"/>
    <cellStyle name="EYTotal 8 3 2" xfId="2885" xr:uid="{00000000-0005-0000-0000-0000330C0000}"/>
    <cellStyle name="EYTotal 8 3 3" xfId="2886" xr:uid="{00000000-0005-0000-0000-0000340C0000}"/>
    <cellStyle name="EYTotal 8 3 4" xfId="2887" xr:uid="{00000000-0005-0000-0000-0000350C0000}"/>
    <cellStyle name="EYTotal 8 3 5" xfId="2888" xr:uid="{00000000-0005-0000-0000-0000360C0000}"/>
    <cellStyle name="EYTotal 8 4" xfId="2889" xr:uid="{00000000-0005-0000-0000-0000370C0000}"/>
    <cellStyle name="EYTotal 8 4 2" xfId="2890" xr:uid="{00000000-0005-0000-0000-0000380C0000}"/>
    <cellStyle name="EYTotal 8 5" xfId="2891" xr:uid="{00000000-0005-0000-0000-0000390C0000}"/>
    <cellStyle name="EYTotal 8 6" xfId="2892" xr:uid="{00000000-0005-0000-0000-00003A0C0000}"/>
    <cellStyle name="EYTotal 8 7" xfId="2893" xr:uid="{00000000-0005-0000-0000-00003B0C0000}"/>
    <cellStyle name="EYTotal 8_Subsidy" xfId="2894" xr:uid="{00000000-0005-0000-0000-00003C0C0000}"/>
    <cellStyle name="EYTotal 9" xfId="2895" xr:uid="{00000000-0005-0000-0000-00003D0C0000}"/>
    <cellStyle name="EYTotal 9 2" xfId="2896" xr:uid="{00000000-0005-0000-0000-00003E0C0000}"/>
    <cellStyle name="EYTotal 9 2 2" xfId="2897" xr:uid="{00000000-0005-0000-0000-00003F0C0000}"/>
    <cellStyle name="EYTotal 9 2 3" xfId="2898" xr:uid="{00000000-0005-0000-0000-0000400C0000}"/>
    <cellStyle name="EYTotal 9 2 4" xfId="2899" xr:uid="{00000000-0005-0000-0000-0000410C0000}"/>
    <cellStyle name="EYTotal 9 2 5" xfId="2900" xr:uid="{00000000-0005-0000-0000-0000420C0000}"/>
    <cellStyle name="EYTotal 9 3" xfId="2901" xr:uid="{00000000-0005-0000-0000-0000430C0000}"/>
    <cellStyle name="EYTotal 9 3 2" xfId="2902" xr:uid="{00000000-0005-0000-0000-0000440C0000}"/>
    <cellStyle name="EYTotal 9 4" xfId="2903" xr:uid="{00000000-0005-0000-0000-0000450C0000}"/>
    <cellStyle name="EYTotal 9 5" xfId="2904" xr:uid="{00000000-0005-0000-0000-0000460C0000}"/>
    <cellStyle name="EYTotal 9 6" xfId="2905" xr:uid="{00000000-0005-0000-0000-0000470C0000}"/>
    <cellStyle name="EYTotal_Calculations" xfId="2906" xr:uid="{00000000-0005-0000-0000-0000480C0000}"/>
    <cellStyle name="EYWIP" xfId="2907" xr:uid="{00000000-0005-0000-0000-0000490C0000}"/>
    <cellStyle name="EYWIP 2" xfId="2908" xr:uid="{00000000-0005-0000-0000-00004A0C0000}"/>
    <cellStyle name="EYWIP 3" xfId="2909" xr:uid="{00000000-0005-0000-0000-00004B0C0000}"/>
    <cellStyle name="FieldName" xfId="2910" xr:uid="{00000000-0005-0000-0000-00004C0C0000}"/>
    <cellStyle name="Flag" xfId="2911" xr:uid="{00000000-0005-0000-0000-00004D0C0000}"/>
    <cellStyle name="Flash" xfId="8177" xr:uid="{9E877A8E-CF3D-4D61-B27B-73155211A518}"/>
    <cellStyle name="Flow" xfId="2912" xr:uid="{00000000-0005-0000-0000-00004E0C0000}"/>
    <cellStyle name="Follow-up" xfId="2913" xr:uid="{00000000-0005-0000-0000-00004F0C0000}"/>
    <cellStyle name="Follow-up 2" xfId="2914" xr:uid="{00000000-0005-0000-0000-0000500C0000}"/>
    <cellStyle name="Follow-up 2 2" xfId="2915" xr:uid="{00000000-0005-0000-0000-0000510C0000}"/>
    <cellStyle name="Follow-up 3" xfId="2916" xr:uid="{00000000-0005-0000-0000-0000520C0000}"/>
    <cellStyle name="Follow-up 4" xfId="2917" xr:uid="{00000000-0005-0000-0000-0000530C0000}"/>
    <cellStyle name="Footnote" xfId="2918" xr:uid="{00000000-0005-0000-0000-0000540C0000}"/>
    <cellStyle name="footnote ref" xfId="8178" xr:uid="{D39A050D-378C-4DD3-96A1-1999610C98AB}"/>
    <cellStyle name="footnote text" xfId="8179" xr:uid="{2C2E9455-A1CF-4CE7-A940-5C06C6552EA8}"/>
    <cellStyle name="Formula_RP" xfId="2919" xr:uid="{00000000-0005-0000-0000-0000550C0000}"/>
    <cellStyle name="FormulaLbl_RP" xfId="2920" xr:uid="{00000000-0005-0000-0000-0000560C0000}"/>
    <cellStyle name="FS_Headings" xfId="2921" xr:uid="{00000000-0005-0000-0000-0000570C0000}"/>
    <cellStyle name="G02 Tab figs Light 0 deci" xfId="2922" xr:uid="{00000000-0005-0000-0000-0000580C0000}"/>
    <cellStyle name="G02 Tab figs Light 0 deci 2" xfId="2923" xr:uid="{00000000-0005-0000-0000-0000590C0000}"/>
    <cellStyle name="G02 Tab figs Light 0 deci_Gas Flow Dynamics" xfId="2924" xr:uid="{00000000-0005-0000-0000-00005A0C0000}"/>
    <cellStyle name="G02 Table Text" xfId="2925" xr:uid="{00000000-0005-0000-0000-00005B0C0000}"/>
    <cellStyle name="G02 Table Text 2" xfId="2926" xr:uid="{00000000-0005-0000-0000-00005C0C0000}"/>
    <cellStyle name="G02 Table Text_Gas Flow Dynamics" xfId="2927" xr:uid="{00000000-0005-0000-0000-00005D0C0000}"/>
    <cellStyle name="G05 Tab Head Light" xfId="2928" xr:uid="{00000000-0005-0000-0000-00005E0C0000}"/>
    <cellStyle name="gbp" xfId="2929" xr:uid="{00000000-0005-0000-0000-00005F0C0000}"/>
    <cellStyle name="gbp 2" xfId="2930" xr:uid="{00000000-0005-0000-0000-0000600C0000}"/>
    <cellStyle name="gbp 2 2" xfId="2931" xr:uid="{00000000-0005-0000-0000-0000610C0000}"/>
    <cellStyle name="General" xfId="2932" xr:uid="{00000000-0005-0000-0000-0000620C0000}"/>
    <cellStyle name="General 2" xfId="2933" xr:uid="{00000000-0005-0000-0000-0000630C0000}"/>
    <cellStyle name="General 2 2" xfId="8181" xr:uid="{EB4982F1-91BD-4308-ABAB-569E076F20C4}"/>
    <cellStyle name="General 3" xfId="2934" xr:uid="{00000000-0005-0000-0000-0000640C0000}"/>
    <cellStyle name="General 4" xfId="8180" xr:uid="{700DF6AA-7821-4C7D-BF67-B8D95E05E11D}"/>
    <cellStyle name="Good 2" xfId="2935" xr:uid="{00000000-0005-0000-0000-0000650C0000}"/>
    <cellStyle name="Good 2 2" xfId="2936" xr:uid="{00000000-0005-0000-0000-0000660C0000}"/>
    <cellStyle name="Good 2 3" xfId="2937" xr:uid="{00000000-0005-0000-0000-0000670C0000}"/>
    <cellStyle name="Good 3" xfId="2938" xr:uid="{00000000-0005-0000-0000-0000680C0000}"/>
    <cellStyle name="Good 4" xfId="2939" xr:uid="{00000000-0005-0000-0000-0000690C0000}"/>
    <cellStyle name="Grey" xfId="8182" xr:uid="{32A963E2-AC9D-47AD-89D8-B59207F05668}"/>
    <cellStyle name="Hazardous" xfId="2940" xr:uid="{00000000-0005-0000-0000-00006A0C0000}"/>
    <cellStyle name="HdgDescription" xfId="2941" xr:uid="{00000000-0005-0000-0000-00006B0C0000}"/>
    <cellStyle name="Header" xfId="2942" xr:uid="{00000000-0005-0000-0000-00006C0C0000}"/>
    <cellStyle name="header1" xfId="2943" xr:uid="{00000000-0005-0000-0000-00006D0C0000}"/>
    <cellStyle name="header1 2" xfId="2944" xr:uid="{00000000-0005-0000-0000-00006E0C0000}"/>
    <cellStyle name="header1 3" xfId="2945" xr:uid="{00000000-0005-0000-0000-00006F0C0000}"/>
    <cellStyle name="header1 3 2" xfId="2946" xr:uid="{00000000-0005-0000-0000-0000700C0000}"/>
    <cellStyle name="header1 3 3" xfId="2947" xr:uid="{00000000-0005-0000-0000-0000710C0000}"/>
    <cellStyle name="header1 3 3 2" xfId="2948" xr:uid="{00000000-0005-0000-0000-0000720C0000}"/>
    <cellStyle name="header1 4" xfId="2949" xr:uid="{00000000-0005-0000-0000-0000730C0000}"/>
    <cellStyle name="header1 4 2" xfId="2950" xr:uid="{00000000-0005-0000-0000-0000740C0000}"/>
    <cellStyle name="header1_Gas Flow Dynamics" xfId="2951" xr:uid="{00000000-0005-0000-0000-0000750C0000}"/>
    <cellStyle name="header2" xfId="2952" xr:uid="{00000000-0005-0000-0000-0000760C0000}"/>
    <cellStyle name="header2 2" xfId="2953" xr:uid="{00000000-0005-0000-0000-0000770C0000}"/>
    <cellStyle name="header2 3" xfId="2954" xr:uid="{00000000-0005-0000-0000-0000780C0000}"/>
    <cellStyle name="header2 3 2" xfId="2955" xr:uid="{00000000-0005-0000-0000-0000790C0000}"/>
    <cellStyle name="header2 3 3" xfId="2956" xr:uid="{00000000-0005-0000-0000-00007A0C0000}"/>
    <cellStyle name="header2 3 3 2" xfId="2957" xr:uid="{00000000-0005-0000-0000-00007B0C0000}"/>
    <cellStyle name="header2 4" xfId="2958" xr:uid="{00000000-0005-0000-0000-00007C0C0000}"/>
    <cellStyle name="header2 4 2" xfId="2959" xr:uid="{00000000-0005-0000-0000-00007D0C0000}"/>
    <cellStyle name="header2_Gas Flow Dynamics" xfId="2960" xr:uid="{00000000-0005-0000-0000-00007E0C0000}"/>
    <cellStyle name="header3" xfId="2961" xr:uid="{00000000-0005-0000-0000-00007F0C0000}"/>
    <cellStyle name="header3 2" xfId="2962" xr:uid="{00000000-0005-0000-0000-0000800C0000}"/>
    <cellStyle name="header3_Gas Flow Dynamics" xfId="2963" xr:uid="{00000000-0005-0000-0000-0000810C0000}"/>
    <cellStyle name="HeaderLabel" xfId="8183" xr:uid="{35C4D9F5-7D18-4FFB-973E-B935A612B8C2}"/>
    <cellStyle name="HeaderText" xfId="8184" xr:uid="{1AEEAC2F-729F-4EFE-9417-7EDFDDA4B94C}"/>
    <cellStyle name="Heading" xfId="2964" xr:uid="{00000000-0005-0000-0000-0000820C0000}"/>
    <cellStyle name="Heading 1 2" xfId="2965" xr:uid="{00000000-0005-0000-0000-0000830C0000}"/>
    <cellStyle name="Heading 1 2 2" xfId="2966" xr:uid="{00000000-0005-0000-0000-0000840C0000}"/>
    <cellStyle name="Heading 1 2 2 2" xfId="8185" xr:uid="{56F6E84F-4737-4CB9-8F63-A802C7B9E255}"/>
    <cellStyle name="Heading 1 2 3" xfId="2967" xr:uid="{00000000-0005-0000-0000-0000850C0000}"/>
    <cellStyle name="Heading 1 2_asset sales" xfId="8186" xr:uid="{97B1737C-188B-4CBF-9F5B-4BC89E37C991}"/>
    <cellStyle name="Heading 1 3" xfId="2968" xr:uid="{00000000-0005-0000-0000-0000860C0000}"/>
    <cellStyle name="Heading 1 3 2" xfId="2969" xr:uid="{00000000-0005-0000-0000-0000870C0000}"/>
    <cellStyle name="Heading 1 3 3" xfId="2970" xr:uid="{00000000-0005-0000-0000-0000880C0000}"/>
    <cellStyle name="Heading 1 3 4" xfId="8187" xr:uid="{0A0B5514-5DAE-4981-A2EB-EA491EA064C8}"/>
    <cellStyle name="Heading 1 4" xfId="2971" xr:uid="{00000000-0005-0000-0000-0000890C0000}"/>
    <cellStyle name="Heading 1 4 2" xfId="8188" xr:uid="{1D528F76-0F3E-4B07-9BB6-5AD1603F997F}"/>
    <cellStyle name="Heading 1 5" xfId="2972" xr:uid="{00000000-0005-0000-0000-00008A0C0000}"/>
    <cellStyle name="Heading 1 6" xfId="2973" xr:uid="{00000000-0005-0000-0000-00008B0C0000}"/>
    <cellStyle name="Heading 10" xfId="2974" xr:uid="{00000000-0005-0000-0000-00008C0C0000}"/>
    <cellStyle name="Heading 10 2" xfId="2975" xr:uid="{00000000-0005-0000-0000-00008D0C0000}"/>
    <cellStyle name="Heading 11" xfId="2976" xr:uid="{00000000-0005-0000-0000-00008E0C0000}"/>
    <cellStyle name="Heading 12" xfId="2977" xr:uid="{00000000-0005-0000-0000-00008F0C0000}"/>
    <cellStyle name="Heading 13" xfId="2978" xr:uid="{00000000-0005-0000-0000-0000900C0000}"/>
    <cellStyle name="Heading 14" xfId="2979" xr:uid="{00000000-0005-0000-0000-0000910C0000}"/>
    <cellStyle name="Heading 15" xfId="2980" xr:uid="{00000000-0005-0000-0000-0000920C0000}"/>
    <cellStyle name="Heading 2 10" xfId="2981" xr:uid="{00000000-0005-0000-0000-0000930C0000}"/>
    <cellStyle name="Heading 2 2" xfId="2982" xr:uid="{00000000-0005-0000-0000-0000940C0000}"/>
    <cellStyle name="Heading 2 2 2" xfId="2983" xr:uid="{00000000-0005-0000-0000-0000950C0000}"/>
    <cellStyle name="Heading 2 2 2 2" xfId="2984" xr:uid="{00000000-0005-0000-0000-0000960C0000}"/>
    <cellStyle name="Heading 2 2 3" xfId="2985" xr:uid="{00000000-0005-0000-0000-0000970C0000}"/>
    <cellStyle name="Heading 2 2 4" xfId="2986" xr:uid="{00000000-0005-0000-0000-0000980C0000}"/>
    <cellStyle name="Heading 2 2 5" xfId="2987" xr:uid="{00000000-0005-0000-0000-0000990C0000}"/>
    <cellStyle name="Heading 2 2 6" xfId="2988" xr:uid="{00000000-0005-0000-0000-00009A0C0000}"/>
    <cellStyle name="Heading 2 2_FES2013 charts 2050 and progress" xfId="2989" xr:uid="{00000000-0005-0000-0000-00009B0C0000}"/>
    <cellStyle name="Heading 2 3" xfId="2990" xr:uid="{00000000-0005-0000-0000-00009C0C0000}"/>
    <cellStyle name="Heading 2 3 2" xfId="2991" xr:uid="{00000000-0005-0000-0000-00009D0C0000}"/>
    <cellStyle name="Heading 2 3 3" xfId="2992" xr:uid="{00000000-0005-0000-0000-00009E0C0000}"/>
    <cellStyle name="Heading 2 3 4" xfId="2993" xr:uid="{00000000-0005-0000-0000-00009F0C0000}"/>
    <cellStyle name="Heading 2 3 5" xfId="2994" xr:uid="{00000000-0005-0000-0000-0000A00C0000}"/>
    <cellStyle name="Heading 2 3 6" xfId="2995" xr:uid="{00000000-0005-0000-0000-0000A10C0000}"/>
    <cellStyle name="Heading 2 3 7" xfId="8189" xr:uid="{C4A7811D-8655-4AC4-A598-3DAAD7B76017}"/>
    <cellStyle name="Heading 2 3_FES2013 charts 2050 and progress" xfId="2996" xr:uid="{00000000-0005-0000-0000-0000A20C0000}"/>
    <cellStyle name="Heading 2 4" xfId="2997" xr:uid="{00000000-0005-0000-0000-0000A30C0000}"/>
    <cellStyle name="Heading 2 4 2" xfId="2998" xr:uid="{00000000-0005-0000-0000-0000A40C0000}"/>
    <cellStyle name="Heading 2 4 2 2" xfId="2999" xr:uid="{00000000-0005-0000-0000-0000A50C0000}"/>
    <cellStyle name="Heading 2 4 3" xfId="3000" xr:uid="{00000000-0005-0000-0000-0000A60C0000}"/>
    <cellStyle name="Heading 2 4 4" xfId="3001" xr:uid="{00000000-0005-0000-0000-0000A70C0000}"/>
    <cellStyle name="Heading 2 4 5" xfId="3002" xr:uid="{00000000-0005-0000-0000-0000A80C0000}"/>
    <cellStyle name="Heading 2 4 6" xfId="3003" xr:uid="{00000000-0005-0000-0000-0000A90C0000}"/>
    <cellStyle name="Heading 2 4_Banding" xfId="3004" xr:uid="{00000000-0005-0000-0000-0000AA0C0000}"/>
    <cellStyle name="Heading 2 5" xfId="3005" xr:uid="{00000000-0005-0000-0000-0000AB0C0000}"/>
    <cellStyle name="Heading 2 5 2" xfId="3006" xr:uid="{00000000-0005-0000-0000-0000AC0C0000}"/>
    <cellStyle name="Heading 2 6" xfId="3007" xr:uid="{00000000-0005-0000-0000-0000AD0C0000}"/>
    <cellStyle name="Heading 2 6 2" xfId="3008" xr:uid="{00000000-0005-0000-0000-0000AE0C0000}"/>
    <cellStyle name="Heading 2 7" xfId="3009" xr:uid="{00000000-0005-0000-0000-0000AF0C0000}"/>
    <cellStyle name="Heading 2 8" xfId="3010" xr:uid="{00000000-0005-0000-0000-0000B00C0000}"/>
    <cellStyle name="Heading 2 8 2" xfId="3011" xr:uid="{00000000-0005-0000-0000-0000B10C0000}"/>
    <cellStyle name="Heading 2 8 3" xfId="3012" xr:uid="{00000000-0005-0000-0000-0000B20C0000}"/>
    <cellStyle name="Heading 2 9" xfId="3013" xr:uid="{00000000-0005-0000-0000-0000B30C0000}"/>
    <cellStyle name="Heading 3 2" xfId="3014" xr:uid="{00000000-0005-0000-0000-0000B40C0000}"/>
    <cellStyle name="Heading 3 2 2" xfId="3015" xr:uid="{00000000-0005-0000-0000-0000B50C0000}"/>
    <cellStyle name="Heading 3 2 2 2" xfId="3016" xr:uid="{00000000-0005-0000-0000-0000B60C0000}"/>
    <cellStyle name="Heading 3 2 2 3" xfId="3017" xr:uid="{00000000-0005-0000-0000-0000B70C0000}"/>
    <cellStyle name="Heading 3 2 3" xfId="3018" xr:uid="{00000000-0005-0000-0000-0000B80C0000}"/>
    <cellStyle name="Heading 3 2 4" xfId="3019" xr:uid="{00000000-0005-0000-0000-0000B90C0000}"/>
    <cellStyle name="Heading 3 2_FES2013 charts 2050 and progress" xfId="3020" xr:uid="{00000000-0005-0000-0000-0000BA0C0000}"/>
    <cellStyle name="Heading 3 3" xfId="3021" xr:uid="{00000000-0005-0000-0000-0000BB0C0000}"/>
    <cellStyle name="Heading 3 3 2" xfId="3022" xr:uid="{00000000-0005-0000-0000-0000BC0C0000}"/>
    <cellStyle name="Heading 3 3 3" xfId="3023" xr:uid="{00000000-0005-0000-0000-0000BD0C0000}"/>
    <cellStyle name="Heading 3 3 4" xfId="8190" xr:uid="{DC9B6FA4-97F1-4BED-A599-F94768420568}"/>
    <cellStyle name="Heading 3 4" xfId="3024" xr:uid="{00000000-0005-0000-0000-0000BE0C0000}"/>
    <cellStyle name="Heading 3 5" xfId="3025" xr:uid="{00000000-0005-0000-0000-0000BF0C0000}"/>
    <cellStyle name="Heading 3 6" xfId="3026" xr:uid="{00000000-0005-0000-0000-0000C00C0000}"/>
    <cellStyle name="Heading 4 2" xfId="3027" xr:uid="{00000000-0005-0000-0000-0000C10C0000}"/>
    <cellStyle name="Heading 4 2 2" xfId="3028" xr:uid="{00000000-0005-0000-0000-0000C20C0000}"/>
    <cellStyle name="Heading 4 2 2 2" xfId="3029" xr:uid="{00000000-0005-0000-0000-0000C30C0000}"/>
    <cellStyle name="Heading 4 2 2 3" xfId="3030" xr:uid="{00000000-0005-0000-0000-0000C40C0000}"/>
    <cellStyle name="Heading 4 2 3" xfId="3031" xr:uid="{00000000-0005-0000-0000-0000C50C0000}"/>
    <cellStyle name="Heading 4 2 4" xfId="3032" xr:uid="{00000000-0005-0000-0000-0000C60C0000}"/>
    <cellStyle name="Heading 4 3" xfId="3033" xr:uid="{00000000-0005-0000-0000-0000C70C0000}"/>
    <cellStyle name="Heading 4 3 2" xfId="3034" xr:uid="{00000000-0005-0000-0000-0000C80C0000}"/>
    <cellStyle name="Heading 4 3 3" xfId="3035" xr:uid="{00000000-0005-0000-0000-0000C90C0000}"/>
    <cellStyle name="Heading 4 3 4" xfId="8191" xr:uid="{114B5DB4-F841-4C1D-9C09-4D0EC0195B3B}"/>
    <cellStyle name="Heading 4 4" xfId="3036" xr:uid="{00000000-0005-0000-0000-0000CA0C0000}"/>
    <cellStyle name="Heading 4 5" xfId="3037" xr:uid="{00000000-0005-0000-0000-0000CB0C0000}"/>
    <cellStyle name="Heading 4 6" xfId="3038" xr:uid="{00000000-0005-0000-0000-0000CC0C0000}"/>
    <cellStyle name="Heading 5" xfId="3039" xr:uid="{00000000-0005-0000-0000-0000CD0C0000}"/>
    <cellStyle name="Heading 5 2" xfId="3040" xr:uid="{00000000-0005-0000-0000-0000CE0C0000}"/>
    <cellStyle name="Heading 5 3" xfId="3041" xr:uid="{00000000-0005-0000-0000-0000CF0C0000}"/>
    <cellStyle name="Heading 5 4" xfId="8192" xr:uid="{8B8B3FCA-6856-4D8E-9116-98E9662C35FF}"/>
    <cellStyle name="Heading 6" xfId="3042" xr:uid="{00000000-0005-0000-0000-0000D00C0000}"/>
    <cellStyle name="Heading 6 2" xfId="3043" xr:uid="{00000000-0005-0000-0000-0000D10C0000}"/>
    <cellStyle name="Heading 6 3" xfId="8193" xr:uid="{A65FA1B7-0525-4EA0-851D-70749B467643}"/>
    <cellStyle name="Heading 7" xfId="3044" xr:uid="{00000000-0005-0000-0000-0000D20C0000}"/>
    <cellStyle name="Heading 7 2" xfId="3045" xr:uid="{00000000-0005-0000-0000-0000D30C0000}"/>
    <cellStyle name="Heading 7 3" xfId="8194" xr:uid="{DCB7BC1E-4409-46EC-879E-354F73B0CE04}"/>
    <cellStyle name="Heading 8" xfId="3046" xr:uid="{00000000-0005-0000-0000-0000D40C0000}"/>
    <cellStyle name="Heading 8 2" xfId="3047" xr:uid="{00000000-0005-0000-0000-0000D50C0000}"/>
    <cellStyle name="Heading 8 3" xfId="8195" xr:uid="{DB891BC5-7C44-4339-B0BC-05AB4526C37E}"/>
    <cellStyle name="Heading 9" xfId="3048" xr:uid="{00000000-0005-0000-0000-0000D60C0000}"/>
    <cellStyle name="Heading 9 2" xfId="3049" xr:uid="{00000000-0005-0000-0000-0000D70C0000}"/>
    <cellStyle name="Heading1" xfId="3050" xr:uid="{00000000-0005-0000-0000-0000D80C0000}"/>
    <cellStyle name="Heading2" xfId="3051" xr:uid="{00000000-0005-0000-0000-0000D90C0000}"/>
    <cellStyle name="Heading3" xfId="3052" xr:uid="{00000000-0005-0000-0000-0000DA0C0000}"/>
    <cellStyle name="Headline" xfId="3053" xr:uid="{00000000-0005-0000-0000-0000DB0C0000}"/>
    <cellStyle name="Headline 2" xfId="3054" xr:uid="{00000000-0005-0000-0000-0000DC0C0000}"/>
    <cellStyle name="Headline 3" xfId="3055" xr:uid="{00000000-0005-0000-0000-0000DD0C0000}"/>
    <cellStyle name="Historical" xfId="3056" xr:uid="{00000000-0005-0000-0000-0000DE0C0000}"/>
    <cellStyle name="Historical 2" xfId="3057" xr:uid="{00000000-0005-0000-0000-0000DF0C0000}"/>
    <cellStyle name="Historical 3" xfId="3058" xr:uid="{00000000-0005-0000-0000-0000E00C0000}"/>
    <cellStyle name="Historical 3 2" xfId="3059" xr:uid="{00000000-0005-0000-0000-0000E10C0000}"/>
    <cellStyle name="Historical 3 3" xfId="3060" xr:uid="{00000000-0005-0000-0000-0000E20C0000}"/>
    <cellStyle name="Historical 3 3 2" xfId="3061" xr:uid="{00000000-0005-0000-0000-0000E30C0000}"/>
    <cellStyle name="Historical 4" xfId="3062" xr:uid="{00000000-0005-0000-0000-0000E40C0000}"/>
    <cellStyle name="Historical 4 2" xfId="3063" xr:uid="{00000000-0005-0000-0000-0000E50C0000}"/>
    <cellStyle name="Historical_Gas Flow Dynamics" xfId="3064" xr:uid="{00000000-0005-0000-0000-0000E60C0000}"/>
    <cellStyle name="Hyperlink" xfId="4" builtinId="8"/>
    <cellStyle name="Hyperlink 2" xfId="3065" xr:uid="{00000000-0005-0000-0000-0000E80C0000}"/>
    <cellStyle name="Hyperlink 2 2" xfId="3066" xr:uid="{00000000-0005-0000-0000-0000E90C0000}"/>
    <cellStyle name="Hyperlink 2 3" xfId="3067" xr:uid="{00000000-0005-0000-0000-0000EA0C0000}"/>
    <cellStyle name="Hyperlink 2 4" xfId="3068" xr:uid="{00000000-0005-0000-0000-0000EB0C0000}"/>
    <cellStyle name="Hyperlink 2 5" xfId="3069" xr:uid="{00000000-0005-0000-0000-0000EC0C0000}"/>
    <cellStyle name="Hyperlink 3" xfId="3070" xr:uid="{00000000-0005-0000-0000-0000ED0C0000}"/>
    <cellStyle name="Hyperlink 3 2" xfId="3071" xr:uid="{00000000-0005-0000-0000-0000EE0C0000}"/>
    <cellStyle name="Hyperlink 3 3" xfId="3072" xr:uid="{00000000-0005-0000-0000-0000EF0C0000}"/>
    <cellStyle name="Hyperlink 3 4" xfId="3073" xr:uid="{00000000-0005-0000-0000-0000F00C0000}"/>
    <cellStyle name="Hyperlink 3 5" xfId="3074" xr:uid="{00000000-0005-0000-0000-0000F10C0000}"/>
    <cellStyle name="Hyperlink 4" xfId="3075" xr:uid="{00000000-0005-0000-0000-0000F20C0000}"/>
    <cellStyle name="Hyperlink 5" xfId="3076" xr:uid="{00000000-0005-0000-0000-0000F30C0000}"/>
    <cellStyle name="Hyperlink 6" xfId="11" xr:uid="{00000000-0005-0000-0000-0000F40C0000}"/>
    <cellStyle name="Hyperlink2" xfId="3077" xr:uid="{00000000-0005-0000-0000-0000F50C0000}"/>
    <cellStyle name="Hyperlink2 2" xfId="3078" xr:uid="{00000000-0005-0000-0000-0000F60C0000}"/>
    <cellStyle name="Hyperlink2 3" xfId="3079" xr:uid="{00000000-0005-0000-0000-0000F70C0000}"/>
    <cellStyle name="Hyperlink3" xfId="3080" xr:uid="{00000000-0005-0000-0000-0000F80C0000}"/>
    <cellStyle name="Hyperlink3 2" xfId="3081" xr:uid="{00000000-0005-0000-0000-0000F90C0000}"/>
    <cellStyle name="Hyperlink3 3" xfId="3082" xr:uid="{00000000-0005-0000-0000-0000FA0C0000}"/>
    <cellStyle name="IEAData" xfId="3083" xr:uid="{00000000-0005-0000-0000-0000FB0C0000}"/>
    <cellStyle name="Information" xfId="8196" xr:uid="{BC560638-C6FD-47D9-9715-55A09C27C54E}"/>
    <cellStyle name="Input [yellow]" xfId="8197" xr:uid="{DECB7DFA-7BA9-4657-9294-E28B1DB51847}"/>
    <cellStyle name="Input 10" xfId="3084" xr:uid="{00000000-0005-0000-0000-0000FC0C0000}"/>
    <cellStyle name="Input 10 10" xfId="3085" xr:uid="{00000000-0005-0000-0000-0000FD0C0000}"/>
    <cellStyle name="Input 10 10 2" xfId="3086" xr:uid="{00000000-0005-0000-0000-0000FE0C0000}"/>
    <cellStyle name="Input 10 10 2 2" xfId="3087" xr:uid="{00000000-0005-0000-0000-0000FF0C0000}"/>
    <cellStyle name="Input 10 10 2 3" xfId="3088" xr:uid="{00000000-0005-0000-0000-0000000D0000}"/>
    <cellStyle name="Input 10 10 3" xfId="3089" xr:uid="{00000000-0005-0000-0000-0000010D0000}"/>
    <cellStyle name="Input 10 10 4" xfId="3090" xr:uid="{00000000-0005-0000-0000-0000020D0000}"/>
    <cellStyle name="Input 10 11" xfId="3091" xr:uid="{00000000-0005-0000-0000-0000030D0000}"/>
    <cellStyle name="Input 10 11 2" xfId="3092" xr:uid="{00000000-0005-0000-0000-0000040D0000}"/>
    <cellStyle name="Input 10 11 3" xfId="3093" xr:uid="{00000000-0005-0000-0000-0000050D0000}"/>
    <cellStyle name="Input 10 12" xfId="3094" xr:uid="{00000000-0005-0000-0000-0000060D0000}"/>
    <cellStyle name="Input 10 12 2" xfId="3095" xr:uid="{00000000-0005-0000-0000-0000070D0000}"/>
    <cellStyle name="Input 10 12 3" xfId="3096" xr:uid="{00000000-0005-0000-0000-0000080D0000}"/>
    <cellStyle name="Input 10 13" xfId="3097" xr:uid="{00000000-0005-0000-0000-0000090D0000}"/>
    <cellStyle name="Input 10 13 2" xfId="3098" xr:uid="{00000000-0005-0000-0000-00000A0D0000}"/>
    <cellStyle name="Input 10 13 3" xfId="3099" xr:uid="{00000000-0005-0000-0000-00000B0D0000}"/>
    <cellStyle name="Input 10 14" xfId="3100" xr:uid="{00000000-0005-0000-0000-00000C0D0000}"/>
    <cellStyle name="Input 10 14 2" xfId="3101" xr:uid="{00000000-0005-0000-0000-00000D0D0000}"/>
    <cellStyle name="Input 10 14 3" xfId="3102" xr:uid="{00000000-0005-0000-0000-00000E0D0000}"/>
    <cellStyle name="Input 10 15" xfId="8198" xr:uid="{70A4824D-85D9-4477-9991-5CD2FD2A557D}"/>
    <cellStyle name="Input 10 2" xfId="3103" xr:uid="{00000000-0005-0000-0000-00000F0D0000}"/>
    <cellStyle name="Input 10 2 2" xfId="3104" xr:uid="{00000000-0005-0000-0000-0000100D0000}"/>
    <cellStyle name="Input 10 2 2 2" xfId="3105" xr:uid="{00000000-0005-0000-0000-0000110D0000}"/>
    <cellStyle name="Input 10 2 2 2 2" xfId="3106" xr:uid="{00000000-0005-0000-0000-0000120D0000}"/>
    <cellStyle name="Input 10 2 2 2 2 2" xfId="3107" xr:uid="{00000000-0005-0000-0000-0000130D0000}"/>
    <cellStyle name="Input 10 2 2 2 2 3" xfId="3108" xr:uid="{00000000-0005-0000-0000-0000140D0000}"/>
    <cellStyle name="Input 10 2 2 2 3" xfId="3109" xr:uid="{00000000-0005-0000-0000-0000150D0000}"/>
    <cellStyle name="Input 10 2 2 2 3 2" xfId="3110" xr:uid="{00000000-0005-0000-0000-0000160D0000}"/>
    <cellStyle name="Input 10 2 2 2 3 3" xfId="3111" xr:uid="{00000000-0005-0000-0000-0000170D0000}"/>
    <cellStyle name="Input 10 2 2 2 4" xfId="3112" xr:uid="{00000000-0005-0000-0000-0000180D0000}"/>
    <cellStyle name="Input 10 2 2 2 4 2" xfId="3113" xr:uid="{00000000-0005-0000-0000-0000190D0000}"/>
    <cellStyle name="Input 10 2 2 2 4 3" xfId="3114" xr:uid="{00000000-0005-0000-0000-00001A0D0000}"/>
    <cellStyle name="Input 10 2 2 2 5" xfId="3115" xr:uid="{00000000-0005-0000-0000-00001B0D0000}"/>
    <cellStyle name="Input 10 2 2 2 5 2" xfId="3116" xr:uid="{00000000-0005-0000-0000-00001C0D0000}"/>
    <cellStyle name="Input 10 2 2 2 5 3" xfId="3117" xr:uid="{00000000-0005-0000-0000-00001D0D0000}"/>
    <cellStyle name="Input 10 2 2 2 6" xfId="3118" xr:uid="{00000000-0005-0000-0000-00001E0D0000}"/>
    <cellStyle name="Input 10 2 2 2 6 2" xfId="3119" xr:uid="{00000000-0005-0000-0000-00001F0D0000}"/>
    <cellStyle name="Input 10 2 2 2 6 3" xfId="3120" xr:uid="{00000000-0005-0000-0000-0000200D0000}"/>
    <cellStyle name="Input 10 2 2 2 7" xfId="3121" xr:uid="{00000000-0005-0000-0000-0000210D0000}"/>
    <cellStyle name="Input 10 2 2 2 8" xfId="3122" xr:uid="{00000000-0005-0000-0000-0000220D0000}"/>
    <cellStyle name="Input 10 2 2 3" xfId="3123" xr:uid="{00000000-0005-0000-0000-0000230D0000}"/>
    <cellStyle name="Input 10 2 2 3 2" xfId="3124" xr:uid="{00000000-0005-0000-0000-0000240D0000}"/>
    <cellStyle name="Input 10 2 2 3 2 2" xfId="3125" xr:uid="{00000000-0005-0000-0000-0000250D0000}"/>
    <cellStyle name="Input 10 2 2 3 2 3" xfId="3126" xr:uid="{00000000-0005-0000-0000-0000260D0000}"/>
    <cellStyle name="Input 10 2 2 3 3" xfId="3127" xr:uid="{00000000-0005-0000-0000-0000270D0000}"/>
    <cellStyle name="Input 10 2 2 3 4" xfId="3128" xr:uid="{00000000-0005-0000-0000-0000280D0000}"/>
    <cellStyle name="Input 10 2 2 4" xfId="3129" xr:uid="{00000000-0005-0000-0000-0000290D0000}"/>
    <cellStyle name="Input 10 2 2 4 2" xfId="3130" xr:uid="{00000000-0005-0000-0000-00002A0D0000}"/>
    <cellStyle name="Input 10 2 2 4 3" xfId="3131" xr:uid="{00000000-0005-0000-0000-00002B0D0000}"/>
    <cellStyle name="Input 10 2 2 5" xfId="3132" xr:uid="{00000000-0005-0000-0000-00002C0D0000}"/>
    <cellStyle name="Input 10 2 2 5 2" xfId="3133" xr:uid="{00000000-0005-0000-0000-00002D0D0000}"/>
    <cellStyle name="Input 10 2 2 5 3" xfId="3134" xr:uid="{00000000-0005-0000-0000-00002E0D0000}"/>
    <cellStyle name="Input 10 2 2 6" xfId="3135" xr:uid="{00000000-0005-0000-0000-00002F0D0000}"/>
    <cellStyle name="Input 10 2 2 6 2" xfId="3136" xr:uid="{00000000-0005-0000-0000-0000300D0000}"/>
    <cellStyle name="Input 10 2 2 6 3" xfId="3137" xr:uid="{00000000-0005-0000-0000-0000310D0000}"/>
    <cellStyle name="Input 10 2 2 7" xfId="3138" xr:uid="{00000000-0005-0000-0000-0000320D0000}"/>
    <cellStyle name="Input 10 2 2 7 2" xfId="3139" xr:uid="{00000000-0005-0000-0000-0000330D0000}"/>
    <cellStyle name="Input 10 2 2 7 3" xfId="3140" xr:uid="{00000000-0005-0000-0000-0000340D0000}"/>
    <cellStyle name="Input 10 2 3" xfId="3141" xr:uid="{00000000-0005-0000-0000-0000350D0000}"/>
    <cellStyle name="Input 10 2 3 2" xfId="3142" xr:uid="{00000000-0005-0000-0000-0000360D0000}"/>
    <cellStyle name="Input 10 2 3 2 2" xfId="3143" xr:uid="{00000000-0005-0000-0000-0000370D0000}"/>
    <cellStyle name="Input 10 2 3 2 3" xfId="3144" xr:uid="{00000000-0005-0000-0000-0000380D0000}"/>
    <cellStyle name="Input 10 2 3 3" xfId="3145" xr:uid="{00000000-0005-0000-0000-0000390D0000}"/>
    <cellStyle name="Input 10 2 3 3 2" xfId="3146" xr:uid="{00000000-0005-0000-0000-00003A0D0000}"/>
    <cellStyle name="Input 10 2 3 3 3" xfId="3147" xr:uid="{00000000-0005-0000-0000-00003B0D0000}"/>
    <cellStyle name="Input 10 2 3 4" xfId="3148" xr:uid="{00000000-0005-0000-0000-00003C0D0000}"/>
    <cellStyle name="Input 10 2 3 4 2" xfId="3149" xr:uid="{00000000-0005-0000-0000-00003D0D0000}"/>
    <cellStyle name="Input 10 2 3 4 3" xfId="3150" xr:uid="{00000000-0005-0000-0000-00003E0D0000}"/>
    <cellStyle name="Input 10 2 3 5" xfId="3151" xr:uid="{00000000-0005-0000-0000-00003F0D0000}"/>
    <cellStyle name="Input 10 2 3 5 2" xfId="3152" xr:uid="{00000000-0005-0000-0000-0000400D0000}"/>
    <cellStyle name="Input 10 2 3 5 3" xfId="3153" xr:uid="{00000000-0005-0000-0000-0000410D0000}"/>
    <cellStyle name="Input 10 2 3 6" xfId="3154" xr:uid="{00000000-0005-0000-0000-0000420D0000}"/>
    <cellStyle name="Input 10 2 3 6 2" xfId="3155" xr:uid="{00000000-0005-0000-0000-0000430D0000}"/>
    <cellStyle name="Input 10 2 3 6 3" xfId="3156" xr:uid="{00000000-0005-0000-0000-0000440D0000}"/>
    <cellStyle name="Input 10 2 3 7" xfId="3157" xr:uid="{00000000-0005-0000-0000-0000450D0000}"/>
    <cellStyle name="Input 10 2 3 8" xfId="3158" xr:uid="{00000000-0005-0000-0000-0000460D0000}"/>
    <cellStyle name="Input 10 2 4" xfId="3159" xr:uid="{00000000-0005-0000-0000-0000470D0000}"/>
    <cellStyle name="Input 10 2 4 2" xfId="3160" xr:uid="{00000000-0005-0000-0000-0000480D0000}"/>
    <cellStyle name="Input 10 2 4 2 2" xfId="3161" xr:uid="{00000000-0005-0000-0000-0000490D0000}"/>
    <cellStyle name="Input 10 2 4 2 3" xfId="3162" xr:uid="{00000000-0005-0000-0000-00004A0D0000}"/>
    <cellStyle name="Input 10 2 4 3" xfId="3163" xr:uid="{00000000-0005-0000-0000-00004B0D0000}"/>
    <cellStyle name="Input 10 2 4 4" xfId="3164" xr:uid="{00000000-0005-0000-0000-00004C0D0000}"/>
    <cellStyle name="Input 10 2 5" xfId="3165" xr:uid="{00000000-0005-0000-0000-00004D0D0000}"/>
    <cellStyle name="Input 10 2 5 2" xfId="3166" xr:uid="{00000000-0005-0000-0000-00004E0D0000}"/>
    <cellStyle name="Input 10 2 5 3" xfId="3167" xr:uid="{00000000-0005-0000-0000-00004F0D0000}"/>
    <cellStyle name="Input 10 2 6" xfId="3168" xr:uid="{00000000-0005-0000-0000-0000500D0000}"/>
    <cellStyle name="Input 10 2 6 2" xfId="3169" xr:uid="{00000000-0005-0000-0000-0000510D0000}"/>
    <cellStyle name="Input 10 2 6 3" xfId="3170" xr:uid="{00000000-0005-0000-0000-0000520D0000}"/>
    <cellStyle name="Input 10 2 7" xfId="3171" xr:uid="{00000000-0005-0000-0000-0000530D0000}"/>
    <cellStyle name="Input 10 2 7 2" xfId="3172" xr:uid="{00000000-0005-0000-0000-0000540D0000}"/>
    <cellStyle name="Input 10 2 7 3" xfId="3173" xr:uid="{00000000-0005-0000-0000-0000550D0000}"/>
    <cellStyle name="Input 10 2 8" xfId="3174" xr:uid="{00000000-0005-0000-0000-0000560D0000}"/>
    <cellStyle name="Input 10 2 8 2" xfId="3175" xr:uid="{00000000-0005-0000-0000-0000570D0000}"/>
    <cellStyle name="Input 10 2 8 3" xfId="3176" xr:uid="{00000000-0005-0000-0000-0000580D0000}"/>
    <cellStyle name="Input 10 2_Subsidy" xfId="3177" xr:uid="{00000000-0005-0000-0000-0000590D0000}"/>
    <cellStyle name="Input 10 3" xfId="3178" xr:uid="{00000000-0005-0000-0000-00005A0D0000}"/>
    <cellStyle name="Input 10 3 2" xfId="3179" xr:uid="{00000000-0005-0000-0000-00005B0D0000}"/>
    <cellStyle name="Input 10 3 2 2" xfId="3180" xr:uid="{00000000-0005-0000-0000-00005C0D0000}"/>
    <cellStyle name="Input 10 3 2 2 2" xfId="3181" xr:uid="{00000000-0005-0000-0000-00005D0D0000}"/>
    <cellStyle name="Input 10 3 2 2 3" xfId="3182" xr:uid="{00000000-0005-0000-0000-00005E0D0000}"/>
    <cellStyle name="Input 10 3 2 3" xfId="3183" xr:uid="{00000000-0005-0000-0000-00005F0D0000}"/>
    <cellStyle name="Input 10 3 2 3 2" xfId="3184" xr:uid="{00000000-0005-0000-0000-0000600D0000}"/>
    <cellStyle name="Input 10 3 2 3 3" xfId="3185" xr:uid="{00000000-0005-0000-0000-0000610D0000}"/>
    <cellStyle name="Input 10 3 2 4" xfId="3186" xr:uid="{00000000-0005-0000-0000-0000620D0000}"/>
    <cellStyle name="Input 10 3 2 4 2" xfId="3187" xr:uid="{00000000-0005-0000-0000-0000630D0000}"/>
    <cellStyle name="Input 10 3 2 4 3" xfId="3188" xr:uid="{00000000-0005-0000-0000-0000640D0000}"/>
    <cellStyle name="Input 10 3 2 5" xfId="3189" xr:uid="{00000000-0005-0000-0000-0000650D0000}"/>
    <cellStyle name="Input 10 3 2 5 2" xfId="3190" xr:uid="{00000000-0005-0000-0000-0000660D0000}"/>
    <cellStyle name="Input 10 3 2 5 3" xfId="3191" xr:uid="{00000000-0005-0000-0000-0000670D0000}"/>
    <cellStyle name="Input 10 3 2 6" xfId="3192" xr:uid="{00000000-0005-0000-0000-0000680D0000}"/>
    <cellStyle name="Input 10 3 2 6 2" xfId="3193" xr:uid="{00000000-0005-0000-0000-0000690D0000}"/>
    <cellStyle name="Input 10 3 2 6 3" xfId="3194" xr:uid="{00000000-0005-0000-0000-00006A0D0000}"/>
    <cellStyle name="Input 10 3 2 7" xfId="3195" xr:uid="{00000000-0005-0000-0000-00006B0D0000}"/>
    <cellStyle name="Input 10 3 2 8" xfId="3196" xr:uid="{00000000-0005-0000-0000-00006C0D0000}"/>
    <cellStyle name="Input 10 3 3" xfId="3197" xr:uid="{00000000-0005-0000-0000-00006D0D0000}"/>
    <cellStyle name="Input 10 3 3 2" xfId="3198" xr:uid="{00000000-0005-0000-0000-00006E0D0000}"/>
    <cellStyle name="Input 10 3 3 2 2" xfId="3199" xr:uid="{00000000-0005-0000-0000-00006F0D0000}"/>
    <cellStyle name="Input 10 3 3 2 3" xfId="3200" xr:uid="{00000000-0005-0000-0000-0000700D0000}"/>
    <cellStyle name="Input 10 3 3 3" xfId="3201" xr:uid="{00000000-0005-0000-0000-0000710D0000}"/>
    <cellStyle name="Input 10 3 3 4" xfId="3202" xr:uid="{00000000-0005-0000-0000-0000720D0000}"/>
    <cellStyle name="Input 10 3 4" xfId="3203" xr:uid="{00000000-0005-0000-0000-0000730D0000}"/>
    <cellStyle name="Input 10 3 4 2" xfId="3204" xr:uid="{00000000-0005-0000-0000-0000740D0000}"/>
    <cellStyle name="Input 10 3 4 3" xfId="3205" xr:uid="{00000000-0005-0000-0000-0000750D0000}"/>
    <cellStyle name="Input 10 3 5" xfId="3206" xr:uid="{00000000-0005-0000-0000-0000760D0000}"/>
    <cellStyle name="Input 10 3 5 2" xfId="3207" xr:uid="{00000000-0005-0000-0000-0000770D0000}"/>
    <cellStyle name="Input 10 3 5 3" xfId="3208" xr:uid="{00000000-0005-0000-0000-0000780D0000}"/>
    <cellStyle name="Input 10 3 6" xfId="3209" xr:uid="{00000000-0005-0000-0000-0000790D0000}"/>
    <cellStyle name="Input 10 3 6 2" xfId="3210" xr:uid="{00000000-0005-0000-0000-00007A0D0000}"/>
    <cellStyle name="Input 10 3 6 3" xfId="3211" xr:uid="{00000000-0005-0000-0000-00007B0D0000}"/>
    <cellStyle name="Input 10 3 7" xfId="3212" xr:uid="{00000000-0005-0000-0000-00007C0D0000}"/>
    <cellStyle name="Input 10 3 7 2" xfId="3213" xr:uid="{00000000-0005-0000-0000-00007D0D0000}"/>
    <cellStyle name="Input 10 3 7 3" xfId="3214" xr:uid="{00000000-0005-0000-0000-00007E0D0000}"/>
    <cellStyle name="Input 10 4" xfId="3215" xr:uid="{00000000-0005-0000-0000-00007F0D0000}"/>
    <cellStyle name="Input 10 4 2" xfId="3216" xr:uid="{00000000-0005-0000-0000-0000800D0000}"/>
    <cellStyle name="Input 10 4 2 2" xfId="3217" xr:uid="{00000000-0005-0000-0000-0000810D0000}"/>
    <cellStyle name="Input 10 4 2 2 2" xfId="3218" xr:uid="{00000000-0005-0000-0000-0000820D0000}"/>
    <cellStyle name="Input 10 4 2 2 3" xfId="3219" xr:uid="{00000000-0005-0000-0000-0000830D0000}"/>
    <cellStyle name="Input 10 4 2 3" xfId="3220" xr:uid="{00000000-0005-0000-0000-0000840D0000}"/>
    <cellStyle name="Input 10 4 2 3 2" xfId="3221" xr:uid="{00000000-0005-0000-0000-0000850D0000}"/>
    <cellStyle name="Input 10 4 2 3 3" xfId="3222" xr:uid="{00000000-0005-0000-0000-0000860D0000}"/>
    <cellStyle name="Input 10 4 2 4" xfId="3223" xr:uid="{00000000-0005-0000-0000-0000870D0000}"/>
    <cellStyle name="Input 10 4 2 4 2" xfId="3224" xr:uid="{00000000-0005-0000-0000-0000880D0000}"/>
    <cellStyle name="Input 10 4 2 4 3" xfId="3225" xr:uid="{00000000-0005-0000-0000-0000890D0000}"/>
    <cellStyle name="Input 10 4 2 5" xfId="3226" xr:uid="{00000000-0005-0000-0000-00008A0D0000}"/>
    <cellStyle name="Input 10 4 2 5 2" xfId="3227" xr:uid="{00000000-0005-0000-0000-00008B0D0000}"/>
    <cellStyle name="Input 10 4 2 5 3" xfId="3228" xr:uid="{00000000-0005-0000-0000-00008C0D0000}"/>
    <cellStyle name="Input 10 4 2 6" xfId="3229" xr:uid="{00000000-0005-0000-0000-00008D0D0000}"/>
    <cellStyle name="Input 10 4 2 6 2" xfId="3230" xr:uid="{00000000-0005-0000-0000-00008E0D0000}"/>
    <cellStyle name="Input 10 4 2 6 3" xfId="3231" xr:uid="{00000000-0005-0000-0000-00008F0D0000}"/>
    <cellStyle name="Input 10 4 2 7" xfId="3232" xr:uid="{00000000-0005-0000-0000-0000900D0000}"/>
    <cellStyle name="Input 10 4 2 8" xfId="3233" xr:uid="{00000000-0005-0000-0000-0000910D0000}"/>
    <cellStyle name="Input 10 4 3" xfId="3234" xr:uid="{00000000-0005-0000-0000-0000920D0000}"/>
    <cellStyle name="Input 10 4 3 2" xfId="3235" xr:uid="{00000000-0005-0000-0000-0000930D0000}"/>
    <cellStyle name="Input 10 4 3 2 2" xfId="3236" xr:uid="{00000000-0005-0000-0000-0000940D0000}"/>
    <cellStyle name="Input 10 4 3 2 3" xfId="3237" xr:uid="{00000000-0005-0000-0000-0000950D0000}"/>
    <cellStyle name="Input 10 4 3 3" xfId="3238" xr:uid="{00000000-0005-0000-0000-0000960D0000}"/>
    <cellStyle name="Input 10 4 3 4" xfId="3239" xr:uid="{00000000-0005-0000-0000-0000970D0000}"/>
    <cellStyle name="Input 10 4 4" xfId="3240" xr:uid="{00000000-0005-0000-0000-0000980D0000}"/>
    <cellStyle name="Input 10 4 4 2" xfId="3241" xr:uid="{00000000-0005-0000-0000-0000990D0000}"/>
    <cellStyle name="Input 10 4 4 3" xfId="3242" xr:uid="{00000000-0005-0000-0000-00009A0D0000}"/>
    <cellStyle name="Input 10 4 5" xfId="3243" xr:uid="{00000000-0005-0000-0000-00009B0D0000}"/>
    <cellStyle name="Input 10 4 5 2" xfId="3244" xr:uid="{00000000-0005-0000-0000-00009C0D0000}"/>
    <cellStyle name="Input 10 4 5 3" xfId="3245" xr:uid="{00000000-0005-0000-0000-00009D0D0000}"/>
    <cellStyle name="Input 10 4 6" xfId="3246" xr:uid="{00000000-0005-0000-0000-00009E0D0000}"/>
    <cellStyle name="Input 10 4 6 2" xfId="3247" xr:uid="{00000000-0005-0000-0000-00009F0D0000}"/>
    <cellStyle name="Input 10 4 6 3" xfId="3248" xr:uid="{00000000-0005-0000-0000-0000A00D0000}"/>
    <cellStyle name="Input 10 4 7" xfId="3249" xr:uid="{00000000-0005-0000-0000-0000A10D0000}"/>
    <cellStyle name="Input 10 4 7 2" xfId="3250" xr:uid="{00000000-0005-0000-0000-0000A20D0000}"/>
    <cellStyle name="Input 10 4 7 3" xfId="3251" xr:uid="{00000000-0005-0000-0000-0000A30D0000}"/>
    <cellStyle name="Input 10 5" xfId="3252" xr:uid="{00000000-0005-0000-0000-0000A40D0000}"/>
    <cellStyle name="Input 10 5 2" xfId="3253" xr:uid="{00000000-0005-0000-0000-0000A50D0000}"/>
    <cellStyle name="Input 10 5 2 2" xfId="3254" xr:uid="{00000000-0005-0000-0000-0000A60D0000}"/>
    <cellStyle name="Input 10 5 2 2 2" xfId="3255" xr:uid="{00000000-0005-0000-0000-0000A70D0000}"/>
    <cellStyle name="Input 10 5 2 2 3" xfId="3256" xr:uid="{00000000-0005-0000-0000-0000A80D0000}"/>
    <cellStyle name="Input 10 5 2 3" xfId="3257" xr:uid="{00000000-0005-0000-0000-0000A90D0000}"/>
    <cellStyle name="Input 10 5 2 3 2" xfId="3258" xr:uid="{00000000-0005-0000-0000-0000AA0D0000}"/>
    <cellStyle name="Input 10 5 2 3 3" xfId="3259" xr:uid="{00000000-0005-0000-0000-0000AB0D0000}"/>
    <cellStyle name="Input 10 5 2 4" xfId="3260" xr:uid="{00000000-0005-0000-0000-0000AC0D0000}"/>
    <cellStyle name="Input 10 5 2 4 2" xfId="3261" xr:uid="{00000000-0005-0000-0000-0000AD0D0000}"/>
    <cellStyle name="Input 10 5 2 4 3" xfId="3262" xr:uid="{00000000-0005-0000-0000-0000AE0D0000}"/>
    <cellStyle name="Input 10 5 2 5" xfId="3263" xr:uid="{00000000-0005-0000-0000-0000AF0D0000}"/>
    <cellStyle name="Input 10 5 2 5 2" xfId="3264" xr:uid="{00000000-0005-0000-0000-0000B00D0000}"/>
    <cellStyle name="Input 10 5 2 5 3" xfId="3265" xr:uid="{00000000-0005-0000-0000-0000B10D0000}"/>
    <cellStyle name="Input 10 5 2 6" xfId="3266" xr:uid="{00000000-0005-0000-0000-0000B20D0000}"/>
    <cellStyle name="Input 10 5 2 6 2" xfId="3267" xr:uid="{00000000-0005-0000-0000-0000B30D0000}"/>
    <cellStyle name="Input 10 5 2 6 3" xfId="3268" xr:uid="{00000000-0005-0000-0000-0000B40D0000}"/>
    <cellStyle name="Input 10 5 2 7" xfId="3269" xr:uid="{00000000-0005-0000-0000-0000B50D0000}"/>
    <cellStyle name="Input 10 5 2 8" xfId="3270" xr:uid="{00000000-0005-0000-0000-0000B60D0000}"/>
    <cellStyle name="Input 10 5 3" xfId="3271" xr:uid="{00000000-0005-0000-0000-0000B70D0000}"/>
    <cellStyle name="Input 10 5 3 2" xfId="3272" xr:uid="{00000000-0005-0000-0000-0000B80D0000}"/>
    <cellStyle name="Input 10 5 3 2 2" xfId="3273" xr:uid="{00000000-0005-0000-0000-0000B90D0000}"/>
    <cellStyle name="Input 10 5 3 2 3" xfId="3274" xr:uid="{00000000-0005-0000-0000-0000BA0D0000}"/>
    <cellStyle name="Input 10 5 3 3" xfId="3275" xr:uid="{00000000-0005-0000-0000-0000BB0D0000}"/>
    <cellStyle name="Input 10 5 3 4" xfId="3276" xr:uid="{00000000-0005-0000-0000-0000BC0D0000}"/>
    <cellStyle name="Input 10 5 4" xfId="3277" xr:uid="{00000000-0005-0000-0000-0000BD0D0000}"/>
    <cellStyle name="Input 10 5 4 2" xfId="3278" xr:uid="{00000000-0005-0000-0000-0000BE0D0000}"/>
    <cellStyle name="Input 10 5 4 3" xfId="3279" xr:uid="{00000000-0005-0000-0000-0000BF0D0000}"/>
    <cellStyle name="Input 10 5 5" xfId="3280" xr:uid="{00000000-0005-0000-0000-0000C00D0000}"/>
    <cellStyle name="Input 10 5 5 2" xfId="3281" xr:uid="{00000000-0005-0000-0000-0000C10D0000}"/>
    <cellStyle name="Input 10 5 5 3" xfId="3282" xr:uid="{00000000-0005-0000-0000-0000C20D0000}"/>
    <cellStyle name="Input 10 5 6" xfId="3283" xr:uid="{00000000-0005-0000-0000-0000C30D0000}"/>
    <cellStyle name="Input 10 5 6 2" xfId="3284" xr:uid="{00000000-0005-0000-0000-0000C40D0000}"/>
    <cellStyle name="Input 10 5 6 3" xfId="3285" xr:uid="{00000000-0005-0000-0000-0000C50D0000}"/>
    <cellStyle name="Input 10 5 7" xfId="3286" xr:uid="{00000000-0005-0000-0000-0000C60D0000}"/>
    <cellStyle name="Input 10 5 7 2" xfId="3287" xr:uid="{00000000-0005-0000-0000-0000C70D0000}"/>
    <cellStyle name="Input 10 5 7 3" xfId="3288" xr:uid="{00000000-0005-0000-0000-0000C80D0000}"/>
    <cellStyle name="Input 10 6" xfId="3289" xr:uid="{00000000-0005-0000-0000-0000C90D0000}"/>
    <cellStyle name="Input 10 6 2" xfId="3290" xr:uid="{00000000-0005-0000-0000-0000CA0D0000}"/>
    <cellStyle name="Input 10 6 2 2" xfId="3291" xr:uid="{00000000-0005-0000-0000-0000CB0D0000}"/>
    <cellStyle name="Input 10 6 2 2 2" xfId="3292" xr:uid="{00000000-0005-0000-0000-0000CC0D0000}"/>
    <cellStyle name="Input 10 6 2 2 3" xfId="3293" xr:uid="{00000000-0005-0000-0000-0000CD0D0000}"/>
    <cellStyle name="Input 10 6 2 3" xfId="3294" xr:uid="{00000000-0005-0000-0000-0000CE0D0000}"/>
    <cellStyle name="Input 10 6 2 3 2" xfId="3295" xr:uid="{00000000-0005-0000-0000-0000CF0D0000}"/>
    <cellStyle name="Input 10 6 2 3 3" xfId="3296" xr:uid="{00000000-0005-0000-0000-0000D00D0000}"/>
    <cellStyle name="Input 10 6 2 4" xfId="3297" xr:uid="{00000000-0005-0000-0000-0000D10D0000}"/>
    <cellStyle name="Input 10 6 2 4 2" xfId="3298" xr:uid="{00000000-0005-0000-0000-0000D20D0000}"/>
    <cellStyle name="Input 10 6 2 4 3" xfId="3299" xr:uid="{00000000-0005-0000-0000-0000D30D0000}"/>
    <cellStyle name="Input 10 6 2 5" xfId="3300" xr:uid="{00000000-0005-0000-0000-0000D40D0000}"/>
    <cellStyle name="Input 10 6 2 5 2" xfId="3301" xr:uid="{00000000-0005-0000-0000-0000D50D0000}"/>
    <cellStyle name="Input 10 6 2 5 3" xfId="3302" xr:uid="{00000000-0005-0000-0000-0000D60D0000}"/>
    <cellStyle name="Input 10 6 2 6" xfId="3303" xr:uid="{00000000-0005-0000-0000-0000D70D0000}"/>
    <cellStyle name="Input 10 6 2 6 2" xfId="3304" xr:uid="{00000000-0005-0000-0000-0000D80D0000}"/>
    <cellStyle name="Input 10 6 2 6 3" xfId="3305" xr:uid="{00000000-0005-0000-0000-0000D90D0000}"/>
    <cellStyle name="Input 10 6 2 7" xfId="3306" xr:uid="{00000000-0005-0000-0000-0000DA0D0000}"/>
    <cellStyle name="Input 10 6 2 8" xfId="3307" xr:uid="{00000000-0005-0000-0000-0000DB0D0000}"/>
    <cellStyle name="Input 10 6 3" xfId="3308" xr:uid="{00000000-0005-0000-0000-0000DC0D0000}"/>
    <cellStyle name="Input 10 6 3 2" xfId="3309" xr:uid="{00000000-0005-0000-0000-0000DD0D0000}"/>
    <cellStyle name="Input 10 6 3 2 2" xfId="3310" xr:uid="{00000000-0005-0000-0000-0000DE0D0000}"/>
    <cellStyle name="Input 10 6 3 2 3" xfId="3311" xr:uid="{00000000-0005-0000-0000-0000DF0D0000}"/>
    <cellStyle name="Input 10 6 3 3" xfId="3312" xr:uid="{00000000-0005-0000-0000-0000E00D0000}"/>
    <cellStyle name="Input 10 6 3 4" xfId="3313" xr:uid="{00000000-0005-0000-0000-0000E10D0000}"/>
    <cellStyle name="Input 10 6 4" xfId="3314" xr:uid="{00000000-0005-0000-0000-0000E20D0000}"/>
    <cellStyle name="Input 10 6 4 2" xfId="3315" xr:uid="{00000000-0005-0000-0000-0000E30D0000}"/>
    <cellStyle name="Input 10 6 4 3" xfId="3316" xr:uid="{00000000-0005-0000-0000-0000E40D0000}"/>
    <cellStyle name="Input 10 6 5" xfId="3317" xr:uid="{00000000-0005-0000-0000-0000E50D0000}"/>
    <cellStyle name="Input 10 6 5 2" xfId="3318" xr:uid="{00000000-0005-0000-0000-0000E60D0000}"/>
    <cellStyle name="Input 10 6 5 3" xfId="3319" xr:uid="{00000000-0005-0000-0000-0000E70D0000}"/>
    <cellStyle name="Input 10 6 6" xfId="3320" xr:uid="{00000000-0005-0000-0000-0000E80D0000}"/>
    <cellStyle name="Input 10 6 6 2" xfId="3321" xr:uid="{00000000-0005-0000-0000-0000E90D0000}"/>
    <cellStyle name="Input 10 6 6 3" xfId="3322" xr:uid="{00000000-0005-0000-0000-0000EA0D0000}"/>
    <cellStyle name="Input 10 6 7" xfId="3323" xr:uid="{00000000-0005-0000-0000-0000EB0D0000}"/>
    <cellStyle name="Input 10 6 7 2" xfId="3324" xr:uid="{00000000-0005-0000-0000-0000EC0D0000}"/>
    <cellStyle name="Input 10 6 7 3" xfId="3325" xr:uid="{00000000-0005-0000-0000-0000ED0D0000}"/>
    <cellStyle name="Input 10 7" xfId="3326" xr:uid="{00000000-0005-0000-0000-0000EE0D0000}"/>
    <cellStyle name="Input 10 7 2" xfId="3327" xr:uid="{00000000-0005-0000-0000-0000EF0D0000}"/>
    <cellStyle name="Input 10 7 2 2" xfId="3328" xr:uid="{00000000-0005-0000-0000-0000F00D0000}"/>
    <cellStyle name="Input 10 7 2 2 2" xfId="3329" xr:uid="{00000000-0005-0000-0000-0000F10D0000}"/>
    <cellStyle name="Input 10 7 2 2 3" xfId="3330" xr:uid="{00000000-0005-0000-0000-0000F20D0000}"/>
    <cellStyle name="Input 10 7 2 3" xfId="3331" xr:uid="{00000000-0005-0000-0000-0000F30D0000}"/>
    <cellStyle name="Input 10 7 2 3 2" xfId="3332" xr:uid="{00000000-0005-0000-0000-0000F40D0000}"/>
    <cellStyle name="Input 10 7 2 3 3" xfId="3333" xr:uid="{00000000-0005-0000-0000-0000F50D0000}"/>
    <cellStyle name="Input 10 7 2 4" xfId="3334" xr:uid="{00000000-0005-0000-0000-0000F60D0000}"/>
    <cellStyle name="Input 10 7 2 4 2" xfId="3335" xr:uid="{00000000-0005-0000-0000-0000F70D0000}"/>
    <cellStyle name="Input 10 7 2 4 3" xfId="3336" xr:uid="{00000000-0005-0000-0000-0000F80D0000}"/>
    <cellStyle name="Input 10 7 2 5" xfId="3337" xr:uid="{00000000-0005-0000-0000-0000F90D0000}"/>
    <cellStyle name="Input 10 7 2 5 2" xfId="3338" xr:uid="{00000000-0005-0000-0000-0000FA0D0000}"/>
    <cellStyle name="Input 10 7 2 5 3" xfId="3339" xr:uid="{00000000-0005-0000-0000-0000FB0D0000}"/>
    <cellStyle name="Input 10 7 2 6" xfId="3340" xr:uid="{00000000-0005-0000-0000-0000FC0D0000}"/>
    <cellStyle name="Input 10 7 2 6 2" xfId="3341" xr:uid="{00000000-0005-0000-0000-0000FD0D0000}"/>
    <cellStyle name="Input 10 7 2 6 3" xfId="3342" xr:uid="{00000000-0005-0000-0000-0000FE0D0000}"/>
    <cellStyle name="Input 10 7 2 7" xfId="3343" xr:uid="{00000000-0005-0000-0000-0000FF0D0000}"/>
    <cellStyle name="Input 10 7 2 8" xfId="3344" xr:uid="{00000000-0005-0000-0000-0000000E0000}"/>
    <cellStyle name="Input 10 7 3" xfId="3345" xr:uid="{00000000-0005-0000-0000-0000010E0000}"/>
    <cellStyle name="Input 10 7 3 2" xfId="3346" xr:uid="{00000000-0005-0000-0000-0000020E0000}"/>
    <cellStyle name="Input 10 7 3 2 2" xfId="3347" xr:uid="{00000000-0005-0000-0000-0000030E0000}"/>
    <cellStyle name="Input 10 7 3 2 3" xfId="3348" xr:uid="{00000000-0005-0000-0000-0000040E0000}"/>
    <cellStyle name="Input 10 7 3 3" xfId="3349" xr:uid="{00000000-0005-0000-0000-0000050E0000}"/>
    <cellStyle name="Input 10 7 3 4" xfId="3350" xr:uid="{00000000-0005-0000-0000-0000060E0000}"/>
    <cellStyle name="Input 10 7 4" xfId="3351" xr:uid="{00000000-0005-0000-0000-0000070E0000}"/>
    <cellStyle name="Input 10 7 4 2" xfId="3352" xr:uid="{00000000-0005-0000-0000-0000080E0000}"/>
    <cellStyle name="Input 10 7 4 3" xfId="3353" xr:uid="{00000000-0005-0000-0000-0000090E0000}"/>
    <cellStyle name="Input 10 7 5" xfId="3354" xr:uid="{00000000-0005-0000-0000-00000A0E0000}"/>
    <cellStyle name="Input 10 7 5 2" xfId="3355" xr:uid="{00000000-0005-0000-0000-00000B0E0000}"/>
    <cellStyle name="Input 10 7 5 3" xfId="3356" xr:uid="{00000000-0005-0000-0000-00000C0E0000}"/>
    <cellStyle name="Input 10 7 6" xfId="3357" xr:uid="{00000000-0005-0000-0000-00000D0E0000}"/>
    <cellStyle name="Input 10 7 6 2" xfId="3358" xr:uid="{00000000-0005-0000-0000-00000E0E0000}"/>
    <cellStyle name="Input 10 7 6 3" xfId="3359" xr:uid="{00000000-0005-0000-0000-00000F0E0000}"/>
    <cellStyle name="Input 10 7 7" xfId="3360" xr:uid="{00000000-0005-0000-0000-0000100E0000}"/>
    <cellStyle name="Input 10 7 7 2" xfId="3361" xr:uid="{00000000-0005-0000-0000-0000110E0000}"/>
    <cellStyle name="Input 10 7 7 3" xfId="3362" xr:uid="{00000000-0005-0000-0000-0000120E0000}"/>
    <cellStyle name="Input 10 8" xfId="3363" xr:uid="{00000000-0005-0000-0000-0000130E0000}"/>
    <cellStyle name="Input 10 8 2" xfId="3364" xr:uid="{00000000-0005-0000-0000-0000140E0000}"/>
    <cellStyle name="Input 10 8 2 2" xfId="3365" xr:uid="{00000000-0005-0000-0000-0000150E0000}"/>
    <cellStyle name="Input 10 8 2 2 2" xfId="3366" xr:uid="{00000000-0005-0000-0000-0000160E0000}"/>
    <cellStyle name="Input 10 8 2 2 3" xfId="3367" xr:uid="{00000000-0005-0000-0000-0000170E0000}"/>
    <cellStyle name="Input 10 8 2 3" xfId="3368" xr:uid="{00000000-0005-0000-0000-0000180E0000}"/>
    <cellStyle name="Input 10 8 2 3 2" xfId="3369" xr:uid="{00000000-0005-0000-0000-0000190E0000}"/>
    <cellStyle name="Input 10 8 2 3 3" xfId="3370" xr:uid="{00000000-0005-0000-0000-00001A0E0000}"/>
    <cellStyle name="Input 10 8 2 4" xfId="3371" xr:uid="{00000000-0005-0000-0000-00001B0E0000}"/>
    <cellStyle name="Input 10 8 2 4 2" xfId="3372" xr:uid="{00000000-0005-0000-0000-00001C0E0000}"/>
    <cellStyle name="Input 10 8 2 4 3" xfId="3373" xr:uid="{00000000-0005-0000-0000-00001D0E0000}"/>
    <cellStyle name="Input 10 8 2 5" xfId="3374" xr:uid="{00000000-0005-0000-0000-00001E0E0000}"/>
    <cellStyle name="Input 10 8 2 5 2" xfId="3375" xr:uid="{00000000-0005-0000-0000-00001F0E0000}"/>
    <cellStyle name="Input 10 8 2 5 3" xfId="3376" xr:uid="{00000000-0005-0000-0000-0000200E0000}"/>
    <cellStyle name="Input 10 8 2 6" xfId="3377" xr:uid="{00000000-0005-0000-0000-0000210E0000}"/>
    <cellStyle name="Input 10 8 2 6 2" xfId="3378" xr:uid="{00000000-0005-0000-0000-0000220E0000}"/>
    <cellStyle name="Input 10 8 2 6 3" xfId="3379" xr:uid="{00000000-0005-0000-0000-0000230E0000}"/>
    <cellStyle name="Input 10 8 2 7" xfId="3380" xr:uid="{00000000-0005-0000-0000-0000240E0000}"/>
    <cellStyle name="Input 10 8 2 8" xfId="3381" xr:uid="{00000000-0005-0000-0000-0000250E0000}"/>
    <cellStyle name="Input 10 8 3" xfId="3382" xr:uid="{00000000-0005-0000-0000-0000260E0000}"/>
    <cellStyle name="Input 10 8 3 2" xfId="3383" xr:uid="{00000000-0005-0000-0000-0000270E0000}"/>
    <cellStyle name="Input 10 8 3 2 2" xfId="3384" xr:uid="{00000000-0005-0000-0000-0000280E0000}"/>
    <cellStyle name="Input 10 8 3 2 3" xfId="3385" xr:uid="{00000000-0005-0000-0000-0000290E0000}"/>
    <cellStyle name="Input 10 8 3 3" xfId="3386" xr:uid="{00000000-0005-0000-0000-00002A0E0000}"/>
    <cellStyle name="Input 10 8 3 4" xfId="3387" xr:uid="{00000000-0005-0000-0000-00002B0E0000}"/>
    <cellStyle name="Input 10 8 4" xfId="3388" xr:uid="{00000000-0005-0000-0000-00002C0E0000}"/>
    <cellStyle name="Input 10 8 4 2" xfId="3389" xr:uid="{00000000-0005-0000-0000-00002D0E0000}"/>
    <cellStyle name="Input 10 8 4 3" xfId="3390" xr:uid="{00000000-0005-0000-0000-00002E0E0000}"/>
    <cellStyle name="Input 10 8 5" xfId="3391" xr:uid="{00000000-0005-0000-0000-00002F0E0000}"/>
    <cellStyle name="Input 10 8 5 2" xfId="3392" xr:uid="{00000000-0005-0000-0000-0000300E0000}"/>
    <cellStyle name="Input 10 8 5 3" xfId="3393" xr:uid="{00000000-0005-0000-0000-0000310E0000}"/>
    <cellStyle name="Input 10 8 6" xfId="3394" xr:uid="{00000000-0005-0000-0000-0000320E0000}"/>
    <cellStyle name="Input 10 8 6 2" xfId="3395" xr:uid="{00000000-0005-0000-0000-0000330E0000}"/>
    <cellStyle name="Input 10 8 6 3" xfId="3396" xr:uid="{00000000-0005-0000-0000-0000340E0000}"/>
    <cellStyle name="Input 10 8 7" xfId="3397" xr:uid="{00000000-0005-0000-0000-0000350E0000}"/>
    <cellStyle name="Input 10 8 7 2" xfId="3398" xr:uid="{00000000-0005-0000-0000-0000360E0000}"/>
    <cellStyle name="Input 10 8 7 3" xfId="3399" xr:uid="{00000000-0005-0000-0000-0000370E0000}"/>
    <cellStyle name="Input 10 9" xfId="3400" xr:uid="{00000000-0005-0000-0000-0000380E0000}"/>
    <cellStyle name="Input 10 9 2" xfId="3401" xr:uid="{00000000-0005-0000-0000-0000390E0000}"/>
    <cellStyle name="Input 10 9 2 2" xfId="3402" xr:uid="{00000000-0005-0000-0000-00003A0E0000}"/>
    <cellStyle name="Input 10 9 2 3" xfId="3403" xr:uid="{00000000-0005-0000-0000-00003B0E0000}"/>
    <cellStyle name="Input 10 9 3" xfId="3404" xr:uid="{00000000-0005-0000-0000-00003C0E0000}"/>
    <cellStyle name="Input 10 9 3 2" xfId="3405" xr:uid="{00000000-0005-0000-0000-00003D0E0000}"/>
    <cellStyle name="Input 10 9 3 3" xfId="3406" xr:uid="{00000000-0005-0000-0000-00003E0E0000}"/>
    <cellStyle name="Input 10 9 4" xfId="3407" xr:uid="{00000000-0005-0000-0000-00003F0E0000}"/>
    <cellStyle name="Input 10 9 4 2" xfId="3408" xr:uid="{00000000-0005-0000-0000-0000400E0000}"/>
    <cellStyle name="Input 10 9 4 3" xfId="3409" xr:uid="{00000000-0005-0000-0000-0000410E0000}"/>
    <cellStyle name="Input 10 9 5" xfId="3410" xr:uid="{00000000-0005-0000-0000-0000420E0000}"/>
    <cellStyle name="Input 10 9 5 2" xfId="3411" xr:uid="{00000000-0005-0000-0000-0000430E0000}"/>
    <cellStyle name="Input 10 9 5 3" xfId="3412" xr:uid="{00000000-0005-0000-0000-0000440E0000}"/>
    <cellStyle name="Input 10 9 6" xfId="3413" xr:uid="{00000000-0005-0000-0000-0000450E0000}"/>
    <cellStyle name="Input 10 9 6 2" xfId="3414" xr:uid="{00000000-0005-0000-0000-0000460E0000}"/>
    <cellStyle name="Input 10 9 6 3" xfId="3415" xr:uid="{00000000-0005-0000-0000-0000470E0000}"/>
    <cellStyle name="Input 10 9 7" xfId="3416" xr:uid="{00000000-0005-0000-0000-0000480E0000}"/>
    <cellStyle name="Input 10 9 8" xfId="3417" xr:uid="{00000000-0005-0000-0000-0000490E0000}"/>
    <cellStyle name="Input 10_Subsidy" xfId="3418" xr:uid="{00000000-0005-0000-0000-00004A0E0000}"/>
    <cellStyle name="Input 11" xfId="3419" xr:uid="{00000000-0005-0000-0000-00004B0E0000}"/>
    <cellStyle name="Input 11 2" xfId="3420" xr:uid="{00000000-0005-0000-0000-00004C0E0000}"/>
    <cellStyle name="Input 11 2 2" xfId="3421" xr:uid="{00000000-0005-0000-0000-00004D0E0000}"/>
    <cellStyle name="Input 11 2 2 2" xfId="3422" xr:uid="{00000000-0005-0000-0000-00004E0E0000}"/>
    <cellStyle name="Input 11 2 2 2 2" xfId="3423" xr:uid="{00000000-0005-0000-0000-00004F0E0000}"/>
    <cellStyle name="Input 11 2 2 2 3" xfId="3424" xr:uid="{00000000-0005-0000-0000-0000500E0000}"/>
    <cellStyle name="Input 11 2 2 3" xfId="3425" xr:uid="{00000000-0005-0000-0000-0000510E0000}"/>
    <cellStyle name="Input 11 2 2 3 2" xfId="3426" xr:uid="{00000000-0005-0000-0000-0000520E0000}"/>
    <cellStyle name="Input 11 2 2 3 3" xfId="3427" xr:uid="{00000000-0005-0000-0000-0000530E0000}"/>
    <cellStyle name="Input 11 2 2 4" xfId="3428" xr:uid="{00000000-0005-0000-0000-0000540E0000}"/>
    <cellStyle name="Input 11 2 2 4 2" xfId="3429" xr:uid="{00000000-0005-0000-0000-0000550E0000}"/>
    <cellStyle name="Input 11 2 2 4 3" xfId="3430" xr:uid="{00000000-0005-0000-0000-0000560E0000}"/>
    <cellStyle name="Input 11 2 2 5" xfId="3431" xr:uid="{00000000-0005-0000-0000-0000570E0000}"/>
    <cellStyle name="Input 11 2 2 5 2" xfId="3432" xr:uid="{00000000-0005-0000-0000-0000580E0000}"/>
    <cellStyle name="Input 11 2 2 5 3" xfId="3433" xr:uid="{00000000-0005-0000-0000-0000590E0000}"/>
    <cellStyle name="Input 11 2 2 6" xfId="3434" xr:uid="{00000000-0005-0000-0000-00005A0E0000}"/>
    <cellStyle name="Input 11 2 2 6 2" xfId="3435" xr:uid="{00000000-0005-0000-0000-00005B0E0000}"/>
    <cellStyle name="Input 11 2 2 6 3" xfId="3436" xr:uid="{00000000-0005-0000-0000-00005C0E0000}"/>
    <cellStyle name="Input 11 2 2 7" xfId="3437" xr:uid="{00000000-0005-0000-0000-00005D0E0000}"/>
    <cellStyle name="Input 11 2 2 8" xfId="3438" xr:uid="{00000000-0005-0000-0000-00005E0E0000}"/>
    <cellStyle name="Input 11 2 3" xfId="3439" xr:uid="{00000000-0005-0000-0000-00005F0E0000}"/>
    <cellStyle name="Input 11 2 3 2" xfId="3440" xr:uid="{00000000-0005-0000-0000-0000600E0000}"/>
    <cellStyle name="Input 11 2 3 2 2" xfId="3441" xr:uid="{00000000-0005-0000-0000-0000610E0000}"/>
    <cellStyle name="Input 11 2 3 2 3" xfId="3442" xr:uid="{00000000-0005-0000-0000-0000620E0000}"/>
    <cellStyle name="Input 11 2 3 3" xfId="3443" xr:uid="{00000000-0005-0000-0000-0000630E0000}"/>
    <cellStyle name="Input 11 2 3 4" xfId="3444" xr:uid="{00000000-0005-0000-0000-0000640E0000}"/>
    <cellStyle name="Input 11 2 4" xfId="3445" xr:uid="{00000000-0005-0000-0000-0000650E0000}"/>
    <cellStyle name="Input 11 2 4 2" xfId="3446" xr:uid="{00000000-0005-0000-0000-0000660E0000}"/>
    <cellStyle name="Input 11 2 4 3" xfId="3447" xr:uid="{00000000-0005-0000-0000-0000670E0000}"/>
    <cellStyle name="Input 11 2 5" xfId="3448" xr:uid="{00000000-0005-0000-0000-0000680E0000}"/>
    <cellStyle name="Input 11 2 5 2" xfId="3449" xr:uid="{00000000-0005-0000-0000-0000690E0000}"/>
    <cellStyle name="Input 11 2 5 3" xfId="3450" xr:uid="{00000000-0005-0000-0000-00006A0E0000}"/>
    <cellStyle name="Input 11 2 6" xfId="3451" xr:uid="{00000000-0005-0000-0000-00006B0E0000}"/>
    <cellStyle name="Input 11 2 6 2" xfId="3452" xr:uid="{00000000-0005-0000-0000-00006C0E0000}"/>
    <cellStyle name="Input 11 2 6 3" xfId="3453" xr:uid="{00000000-0005-0000-0000-00006D0E0000}"/>
    <cellStyle name="Input 11 2 7" xfId="3454" xr:uid="{00000000-0005-0000-0000-00006E0E0000}"/>
    <cellStyle name="Input 11 2 7 2" xfId="3455" xr:uid="{00000000-0005-0000-0000-00006F0E0000}"/>
    <cellStyle name="Input 11 2 7 3" xfId="3456" xr:uid="{00000000-0005-0000-0000-0000700E0000}"/>
    <cellStyle name="Input 11 3" xfId="3457" xr:uid="{00000000-0005-0000-0000-0000710E0000}"/>
    <cellStyle name="Input 11 3 2" xfId="3458" xr:uid="{00000000-0005-0000-0000-0000720E0000}"/>
    <cellStyle name="Input 11 3 2 2" xfId="3459" xr:uid="{00000000-0005-0000-0000-0000730E0000}"/>
    <cellStyle name="Input 11 3 2 3" xfId="3460" xr:uid="{00000000-0005-0000-0000-0000740E0000}"/>
    <cellStyle name="Input 11 3 3" xfId="3461" xr:uid="{00000000-0005-0000-0000-0000750E0000}"/>
    <cellStyle name="Input 11 3 3 2" xfId="3462" xr:uid="{00000000-0005-0000-0000-0000760E0000}"/>
    <cellStyle name="Input 11 3 3 3" xfId="3463" xr:uid="{00000000-0005-0000-0000-0000770E0000}"/>
    <cellStyle name="Input 11 3 4" xfId="3464" xr:uid="{00000000-0005-0000-0000-0000780E0000}"/>
    <cellStyle name="Input 11 3 4 2" xfId="3465" xr:uid="{00000000-0005-0000-0000-0000790E0000}"/>
    <cellStyle name="Input 11 3 4 3" xfId="3466" xr:uid="{00000000-0005-0000-0000-00007A0E0000}"/>
    <cellStyle name="Input 11 3 5" xfId="3467" xr:uid="{00000000-0005-0000-0000-00007B0E0000}"/>
    <cellStyle name="Input 11 3 5 2" xfId="3468" xr:uid="{00000000-0005-0000-0000-00007C0E0000}"/>
    <cellStyle name="Input 11 3 5 3" xfId="3469" xr:uid="{00000000-0005-0000-0000-00007D0E0000}"/>
    <cellStyle name="Input 11 3 6" xfId="3470" xr:uid="{00000000-0005-0000-0000-00007E0E0000}"/>
    <cellStyle name="Input 11 3 6 2" xfId="3471" xr:uid="{00000000-0005-0000-0000-00007F0E0000}"/>
    <cellStyle name="Input 11 3 6 3" xfId="3472" xr:uid="{00000000-0005-0000-0000-0000800E0000}"/>
    <cellStyle name="Input 11 3 7" xfId="3473" xr:uid="{00000000-0005-0000-0000-0000810E0000}"/>
    <cellStyle name="Input 11 3 8" xfId="3474" xr:uid="{00000000-0005-0000-0000-0000820E0000}"/>
    <cellStyle name="Input 11 4" xfId="3475" xr:uid="{00000000-0005-0000-0000-0000830E0000}"/>
    <cellStyle name="Input 11 4 2" xfId="3476" xr:uid="{00000000-0005-0000-0000-0000840E0000}"/>
    <cellStyle name="Input 11 4 2 2" xfId="3477" xr:uid="{00000000-0005-0000-0000-0000850E0000}"/>
    <cellStyle name="Input 11 4 2 3" xfId="3478" xr:uid="{00000000-0005-0000-0000-0000860E0000}"/>
    <cellStyle name="Input 11 4 3" xfId="3479" xr:uid="{00000000-0005-0000-0000-0000870E0000}"/>
    <cellStyle name="Input 11 4 4" xfId="3480" xr:uid="{00000000-0005-0000-0000-0000880E0000}"/>
    <cellStyle name="Input 11 5" xfId="3481" xr:uid="{00000000-0005-0000-0000-0000890E0000}"/>
    <cellStyle name="Input 11 5 2" xfId="3482" xr:uid="{00000000-0005-0000-0000-00008A0E0000}"/>
    <cellStyle name="Input 11 5 3" xfId="3483" xr:uid="{00000000-0005-0000-0000-00008B0E0000}"/>
    <cellStyle name="Input 11 6" xfId="3484" xr:uid="{00000000-0005-0000-0000-00008C0E0000}"/>
    <cellStyle name="Input 11 6 2" xfId="3485" xr:uid="{00000000-0005-0000-0000-00008D0E0000}"/>
    <cellStyle name="Input 11 6 3" xfId="3486" xr:uid="{00000000-0005-0000-0000-00008E0E0000}"/>
    <cellStyle name="Input 11 7" xfId="3487" xr:uid="{00000000-0005-0000-0000-00008F0E0000}"/>
    <cellStyle name="Input 11 7 2" xfId="3488" xr:uid="{00000000-0005-0000-0000-0000900E0000}"/>
    <cellStyle name="Input 11 7 3" xfId="3489" xr:uid="{00000000-0005-0000-0000-0000910E0000}"/>
    <cellStyle name="Input 11 8" xfId="3490" xr:uid="{00000000-0005-0000-0000-0000920E0000}"/>
    <cellStyle name="Input 11 8 2" xfId="3491" xr:uid="{00000000-0005-0000-0000-0000930E0000}"/>
    <cellStyle name="Input 11 8 3" xfId="3492" xr:uid="{00000000-0005-0000-0000-0000940E0000}"/>
    <cellStyle name="Input 11 9" xfId="8199" xr:uid="{38B7204E-2EEF-43D9-A3FE-002E7986D0B8}"/>
    <cellStyle name="Input 11_Subsidy" xfId="3493" xr:uid="{00000000-0005-0000-0000-0000950E0000}"/>
    <cellStyle name="Input 12" xfId="3494" xr:uid="{00000000-0005-0000-0000-0000960E0000}"/>
    <cellStyle name="Input 12 2" xfId="3495" xr:uid="{00000000-0005-0000-0000-0000970E0000}"/>
    <cellStyle name="Input 12 2 2" xfId="3496" xr:uid="{00000000-0005-0000-0000-0000980E0000}"/>
    <cellStyle name="Input 12 2 3" xfId="3497" xr:uid="{00000000-0005-0000-0000-0000990E0000}"/>
    <cellStyle name="Input 12 3" xfId="3498" xr:uid="{00000000-0005-0000-0000-00009A0E0000}"/>
    <cellStyle name="Input 12 3 2" xfId="3499" xr:uid="{00000000-0005-0000-0000-00009B0E0000}"/>
    <cellStyle name="Input 12 3 3" xfId="3500" xr:uid="{00000000-0005-0000-0000-00009C0E0000}"/>
    <cellStyle name="Input 12 4" xfId="3501" xr:uid="{00000000-0005-0000-0000-00009D0E0000}"/>
    <cellStyle name="Input 12 4 2" xfId="3502" xr:uid="{00000000-0005-0000-0000-00009E0E0000}"/>
    <cellStyle name="Input 12 4 3" xfId="3503" xr:uid="{00000000-0005-0000-0000-00009F0E0000}"/>
    <cellStyle name="Input 12 5" xfId="3504" xr:uid="{00000000-0005-0000-0000-0000A00E0000}"/>
    <cellStyle name="Input 12 5 2" xfId="3505" xr:uid="{00000000-0005-0000-0000-0000A10E0000}"/>
    <cellStyle name="Input 12 5 3" xfId="3506" xr:uid="{00000000-0005-0000-0000-0000A20E0000}"/>
    <cellStyle name="Input 12 6" xfId="3507" xr:uid="{00000000-0005-0000-0000-0000A30E0000}"/>
    <cellStyle name="Input 12 6 2" xfId="3508" xr:uid="{00000000-0005-0000-0000-0000A40E0000}"/>
    <cellStyle name="Input 12 6 3" xfId="3509" xr:uid="{00000000-0005-0000-0000-0000A50E0000}"/>
    <cellStyle name="Input 12 7" xfId="3510" xr:uid="{00000000-0005-0000-0000-0000A60E0000}"/>
    <cellStyle name="Input 12 8" xfId="3511" xr:uid="{00000000-0005-0000-0000-0000A70E0000}"/>
    <cellStyle name="Input 12 9" xfId="8200" xr:uid="{EDC39DD1-74FC-4BE7-A88F-C59085BE0585}"/>
    <cellStyle name="Input 13" xfId="3512" xr:uid="{00000000-0005-0000-0000-0000A80E0000}"/>
    <cellStyle name="Input 13 2" xfId="3513" xr:uid="{00000000-0005-0000-0000-0000A90E0000}"/>
    <cellStyle name="Input 13 2 2" xfId="3514" xr:uid="{00000000-0005-0000-0000-0000AA0E0000}"/>
    <cellStyle name="Input 13 2 3" xfId="3515" xr:uid="{00000000-0005-0000-0000-0000AB0E0000}"/>
    <cellStyle name="Input 13 3" xfId="3516" xr:uid="{00000000-0005-0000-0000-0000AC0E0000}"/>
    <cellStyle name="Input 13 4" xfId="3517" xr:uid="{00000000-0005-0000-0000-0000AD0E0000}"/>
    <cellStyle name="Input 13 5" xfId="8201" xr:uid="{16B910B0-3B4C-4821-9864-89245E49036E}"/>
    <cellStyle name="Input 14" xfId="3518" xr:uid="{00000000-0005-0000-0000-0000AE0E0000}"/>
    <cellStyle name="Input 14 2" xfId="3519" xr:uid="{00000000-0005-0000-0000-0000AF0E0000}"/>
    <cellStyle name="Input 14 3" xfId="3520" xr:uid="{00000000-0005-0000-0000-0000B00E0000}"/>
    <cellStyle name="Input 14 4" xfId="8202" xr:uid="{55FEDE8B-3691-4963-B77B-47CEABEF8B1C}"/>
    <cellStyle name="Input 15" xfId="3521" xr:uid="{00000000-0005-0000-0000-0000B10E0000}"/>
    <cellStyle name="Input 16" xfId="3522" xr:uid="{00000000-0005-0000-0000-0000B20E0000}"/>
    <cellStyle name="Input 17" xfId="3523" xr:uid="{00000000-0005-0000-0000-0000B30E0000}"/>
    <cellStyle name="Input 18" xfId="3524" xr:uid="{00000000-0005-0000-0000-0000B40E0000}"/>
    <cellStyle name="Input 19" xfId="3525" xr:uid="{00000000-0005-0000-0000-0000B50E0000}"/>
    <cellStyle name="Input 2" xfId="3526" xr:uid="{00000000-0005-0000-0000-0000B60E0000}"/>
    <cellStyle name="Input 2 10" xfId="3527" xr:uid="{00000000-0005-0000-0000-0000B70E0000}"/>
    <cellStyle name="Input 2 11" xfId="3528" xr:uid="{00000000-0005-0000-0000-0000B80E0000}"/>
    <cellStyle name="Input 2 11 2" xfId="3529" xr:uid="{00000000-0005-0000-0000-0000B90E0000}"/>
    <cellStyle name="Input 2 12" xfId="3530" xr:uid="{00000000-0005-0000-0000-0000BA0E0000}"/>
    <cellStyle name="Input 2 13" xfId="3531" xr:uid="{00000000-0005-0000-0000-0000BB0E0000}"/>
    <cellStyle name="Input 2 14" xfId="3532" xr:uid="{00000000-0005-0000-0000-0000BC0E0000}"/>
    <cellStyle name="Input 2 15" xfId="3533" xr:uid="{00000000-0005-0000-0000-0000BD0E0000}"/>
    <cellStyle name="Input 2 16" xfId="3534" xr:uid="{00000000-0005-0000-0000-0000BE0E0000}"/>
    <cellStyle name="Input 2 2" xfId="3535" xr:uid="{00000000-0005-0000-0000-0000BF0E0000}"/>
    <cellStyle name="Input 2 2 10" xfId="3536" xr:uid="{00000000-0005-0000-0000-0000C00E0000}"/>
    <cellStyle name="Input 2 2 10 2" xfId="3537" xr:uid="{00000000-0005-0000-0000-0000C10E0000}"/>
    <cellStyle name="Input 2 2 10 2 2" xfId="3538" xr:uid="{00000000-0005-0000-0000-0000C20E0000}"/>
    <cellStyle name="Input 2 2 10 2 3" xfId="3539" xr:uid="{00000000-0005-0000-0000-0000C30E0000}"/>
    <cellStyle name="Input 2 2 10 2 4" xfId="3540" xr:uid="{00000000-0005-0000-0000-0000C40E0000}"/>
    <cellStyle name="Input 2 2 10 2 5" xfId="3541" xr:uid="{00000000-0005-0000-0000-0000C50E0000}"/>
    <cellStyle name="Input 2 2 10 2 6" xfId="3542" xr:uid="{00000000-0005-0000-0000-0000C60E0000}"/>
    <cellStyle name="Input 2 2 10 3" xfId="3543" xr:uid="{00000000-0005-0000-0000-0000C70E0000}"/>
    <cellStyle name="Input 2 2 10 3 2" xfId="3544" xr:uid="{00000000-0005-0000-0000-0000C80E0000}"/>
    <cellStyle name="Input 2 2 10 4" xfId="3545" xr:uid="{00000000-0005-0000-0000-0000C90E0000}"/>
    <cellStyle name="Input 2 2 10 5" xfId="3546" xr:uid="{00000000-0005-0000-0000-0000CA0E0000}"/>
    <cellStyle name="Input 2 2 10 6" xfId="3547" xr:uid="{00000000-0005-0000-0000-0000CB0E0000}"/>
    <cellStyle name="Input 2 2 10 7" xfId="3548" xr:uid="{00000000-0005-0000-0000-0000CC0E0000}"/>
    <cellStyle name="Input 2 2 11" xfId="3549" xr:uid="{00000000-0005-0000-0000-0000CD0E0000}"/>
    <cellStyle name="Input 2 2 11 2" xfId="3550" xr:uid="{00000000-0005-0000-0000-0000CE0E0000}"/>
    <cellStyle name="Input 2 2 11 2 2" xfId="3551" xr:uid="{00000000-0005-0000-0000-0000CF0E0000}"/>
    <cellStyle name="Input 2 2 11 2 3" xfId="3552" xr:uid="{00000000-0005-0000-0000-0000D00E0000}"/>
    <cellStyle name="Input 2 2 11 2 4" xfId="3553" xr:uid="{00000000-0005-0000-0000-0000D10E0000}"/>
    <cellStyle name="Input 2 2 11 2 5" xfId="3554" xr:uid="{00000000-0005-0000-0000-0000D20E0000}"/>
    <cellStyle name="Input 2 2 11 2 6" xfId="3555" xr:uid="{00000000-0005-0000-0000-0000D30E0000}"/>
    <cellStyle name="Input 2 2 11 3" xfId="3556" xr:uid="{00000000-0005-0000-0000-0000D40E0000}"/>
    <cellStyle name="Input 2 2 11 3 2" xfId="3557" xr:uid="{00000000-0005-0000-0000-0000D50E0000}"/>
    <cellStyle name="Input 2 2 11 4" xfId="3558" xr:uid="{00000000-0005-0000-0000-0000D60E0000}"/>
    <cellStyle name="Input 2 2 11 5" xfId="3559" xr:uid="{00000000-0005-0000-0000-0000D70E0000}"/>
    <cellStyle name="Input 2 2 11 6" xfId="3560" xr:uid="{00000000-0005-0000-0000-0000D80E0000}"/>
    <cellStyle name="Input 2 2 11 7" xfId="3561" xr:uid="{00000000-0005-0000-0000-0000D90E0000}"/>
    <cellStyle name="Input 2 2 12" xfId="3562" xr:uid="{00000000-0005-0000-0000-0000DA0E0000}"/>
    <cellStyle name="Input 2 2 12 2" xfId="3563" xr:uid="{00000000-0005-0000-0000-0000DB0E0000}"/>
    <cellStyle name="Input 2 2 12 2 2" xfId="3564" xr:uid="{00000000-0005-0000-0000-0000DC0E0000}"/>
    <cellStyle name="Input 2 2 12 2 3" xfId="3565" xr:uid="{00000000-0005-0000-0000-0000DD0E0000}"/>
    <cellStyle name="Input 2 2 12 2 4" xfId="3566" xr:uid="{00000000-0005-0000-0000-0000DE0E0000}"/>
    <cellStyle name="Input 2 2 12 2 5" xfId="3567" xr:uid="{00000000-0005-0000-0000-0000DF0E0000}"/>
    <cellStyle name="Input 2 2 12 2 6" xfId="3568" xr:uid="{00000000-0005-0000-0000-0000E00E0000}"/>
    <cellStyle name="Input 2 2 12 3" xfId="3569" xr:uid="{00000000-0005-0000-0000-0000E10E0000}"/>
    <cellStyle name="Input 2 2 12 3 2" xfId="3570" xr:uid="{00000000-0005-0000-0000-0000E20E0000}"/>
    <cellStyle name="Input 2 2 12 4" xfId="3571" xr:uid="{00000000-0005-0000-0000-0000E30E0000}"/>
    <cellStyle name="Input 2 2 12 5" xfId="3572" xr:uid="{00000000-0005-0000-0000-0000E40E0000}"/>
    <cellStyle name="Input 2 2 12 6" xfId="3573" xr:uid="{00000000-0005-0000-0000-0000E50E0000}"/>
    <cellStyle name="Input 2 2 12 7" xfId="3574" xr:uid="{00000000-0005-0000-0000-0000E60E0000}"/>
    <cellStyle name="Input 2 2 13" xfId="3575" xr:uid="{00000000-0005-0000-0000-0000E70E0000}"/>
    <cellStyle name="Input 2 2 13 2" xfId="3576" xr:uid="{00000000-0005-0000-0000-0000E80E0000}"/>
    <cellStyle name="Input 2 2 13 3" xfId="3577" xr:uid="{00000000-0005-0000-0000-0000E90E0000}"/>
    <cellStyle name="Input 2 2 13 4" xfId="3578" xr:uid="{00000000-0005-0000-0000-0000EA0E0000}"/>
    <cellStyle name="Input 2 2 13 5" xfId="3579" xr:uid="{00000000-0005-0000-0000-0000EB0E0000}"/>
    <cellStyle name="Input 2 2 13 6" xfId="3580" xr:uid="{00000000-0005-0000-0000-0000EC0E0000}"/>
    <cellStyle name="Input 2 2 14" xfId="3581" xr:uid="{00000000-0005-0000-0000-0000ED0E0000}"/>
    <cellStyle name="Input 2 2 14 2" xfId="3582" xr:uid="{00000000-0005-0000-0000-0000EE0E0000}"/>
    <cellStyle name="Input 2 2 15" xfId="3583" xr:uid="{00000000-0005-0000-0000-0000EF0E0000}"/>
    <cellStyle name="Input 2 2 16" xfId="3584" xr:uid="{00000000-0005-0000-0000-0000F00E0000}"/>
    <cellStyle name="Input 2 2 17" xfId="3585" xr:uid="{00000000-0005-0000-0000-0000F10E0000}"/>
    <cellStyle name="Input 2 2 18" xfId="3586" xr:uid="{00000000-0005-0000-0000-0000F20E0000}"/>
    <cellStyle name="Input 2 2 19" xfId="3587" xr:uid="{00000000-0005-0000-0000-0000F30E0000}"/>
    <cellStyle name="Input 2 2 2" xfId="3588" xr:uid="{00000000-0005-0000-0000-0000F40E0000}"/>
    <cellStyle name="Input 2 2 2 10" xfId="3589" xr:uid="{00000000-0005-0000-0000-0000F50E0000}"/>
    <cellStyle name="Input 2 2 2 10 2" xfId="3590" xr:uid="{00000000-0005-0000-0000-0000F60E0000}"/>
    <cellStyle name="Input 2 2 2 11" xfId="3591" xr:uid="{00000000-0005-0000-0000-0000F70E0000}"/>
    <cellStyle name="Input 2 2 2 12" xfId="3592" xr:uid="{00000000-0005-0000-0000-0000F80E0000}"/>
    <cellStyle name="Input 2 2 2 13" xfId="3593" xr:uid="{00000000-0005-0000-0000-0000F90E0000}"/>
    <cellStyle name="Input 2 2 2 14" xfId="3594" xr:uid="{00000000-0005-0000-0000-0000FA0E0000}"/>
    <cellStyle name="Input 2 2 2 2" xfId="3595" xr:uid="{00000000-0005-0000-0000-0000FB0E0000}"/>
    <cellStyle name="Input 2 2 2 2 2" xfId="3596" xr:uid="{00000000-0005-0000-0000-0000FC0E0000}"/>
    <cellStyle name="Input 2 2 2 2 2 2" xfId="3597" xr:uid="{00000000-0005-0000-0000-0000FD0E0000}"/>
    <cellStyle name="Input 2 2 2 2 2 2 2" xfId="3598" xr:uid="{00000000-0005-0000-0000-0000FE0E0000}"/>
    <cellStyle name="Input 2 2 2 2 2 2 3" xfId="3599" xr:uid="{00000000-0005-0000-0000-0000FF0E0000}"/>
    <cellStyle name="Input 2 2 2 2 2 2 4" xfId="3600" xr:uid="{00000000-0005-0000-0000-0000000F0000}"/>
    <cellStyle name="Input 2 2 2 2 2 2 5" xfId="3601" xr:uid="{00000000-0005-0000-0000-0000010F0000}"/>
    <cellStyle name="Input 2 2 2 2 2 2 6" xfId="3602" xr:uid="{00000000-0005-0000-0000-0000020F0000}"/>
    <cellStyle name="Input 2 2 2 2 2 3" xfId="3603" xr:uid="{00000000-0005-0000-0000-0000030F0000}"/>
    <cellStyle name="Input 2 2 2 2 2 3 2" xfId="3604" xr:uid="{00000000-0005-0000-0000-0000040F0000}"/>
    <cellStyle name="Input 2 2 2 2 2 4" xfId="3605" xr:uid="{00000000-0005-0000-0000-0000050F0000}"/>
    <cellStyle name="Input 2 2 2 2 2 5" xfId="3606" xr:uid="{00000000-0005-0000-0000-0000060F0000}"/>
    <cellStyle name="Input 2 2 2 2 2 6" xfId="3607" xr:uid="{00000000-0005-0000-0000-0000070F0000}"/>
    <cellStyle name="Input 2 2 2 2 2 7" xfId="3608" xr:uid="{00000000-0005-0000-0000-0000080F0000}"/>
    <cellStyle name="Input 2 2 2 2 3" xfId="3609" xr:uid="{00000000-0005-0000-0000-0000090F0000}"/>
    <cellStyle name="Input 2 2 2 2 3 2" xfId="3610" xr:uid="{00000000-0005-0000-0000-00000A0F0000}"/>
    <cellStyle name="Input 2 2 2 2 3 3" xfId="3611" xr:uid="{00000000-0005-0000-0000-00000B0F0000}"/>
    <cellStyle name="Input 2 2 2 2 3 4" xfId="3612" xr:uid="{00000000-0005-0000-0000-00000C0F0000}"/>
    <cellStyle name="Input 2 2 2 2 3 5" xfId="3613" xr:uid="{00000000-0005-0000-0000-00000D0F0000}"/>
    <cellStyle name="Input 2 2 2 2 3 6" xfId="3614" xr:uid="{00000000-0005-0000-0000-00000E0F0000}"/>
    <cellStyle name="Input 2 2 2 2 4" xfId="3615" xr:uid="{00000000-0005-0000-0000-00000F0F0000}"/>
    <cellStyle name="Input 2 2 2 2 4 2" xfId="3616" xr:uid="{00000000-0005-0000-0000-0000100F0000}"/>
    <cellStyle name="Input 2 2 2 2 5" xfId="3617" xr:uid="{00000000-0005-0000-0000-0000110F0000}"/>
    <cellStyle name="Input 2 2 2 2 6" xfId="3618" xr:uid="{00000000-0005-0000-0000-0000120F0000}"/>
    <cellStyle name="Input 2 2 2 2 7" xfId="3619" xr:uid="{00000000-0005-0000-0000-0000130F0000}"/>
    <cellStyle name="Input 2 2 2 2 8" xfId="3620" xr:uid="{00000000-0005-0000-0000-0000140F0000}"/>
    <cellStyle name="Input 2 2 2 2_Subsidy" xfId="3621" xr:uid="{00000000-0005-0000-0000-0000150F0000}"/>
    <cellStyle name="Input 2 2 2 3" xfId="3622" xr:uid="{00000000-0005-0000-0000-0000160F0000}"/>
    <cellStyle name="Input 2 2 2 3 2" xfId="3623" xr:uid="{00000000-0005-0000-0000-0000170F0000}"/>
    <cellStyle name="Input 2 2 2 3 2 2" xfId="3624" xr:uid="{00000000-0005-0000-0000-0000180F0000}"/>
    <cellStyle name="Input 2 2 2 3 2 3" xfId="3625" xr:uid="{00000000-0005-0000-0000-0000190F0000}"/>
    <cellStyle name="Input 2 2 2 3 2 4" xfId="3626" xr:uid="{00000000-0005-0000-0000-00001A0F0000}"/>
    <cellStyle name="Input 2 2 2 3 2 5" xfId="3627" xr:uid="{00000000-0005-0000-0000-00001B0F0000}"/>
    <cellStyle name="Input 2 2 2 3 2 6" xfId="3628" xr:uid="{00000000-0005-0000-0000-00001C0F0000}"/>
    <cellStyle name="Input 2 2 2 3 3" xfId="3629" xr:uid="{00000000-0005-0000-0000-00001D0F0000}"/>
    <cellStyle name="Input 2 2 2 3 3 2" xfId="3630" xr:uid="{00000000-0005-0000-0000-00001E0F0000}"/>
    <cellStyle name="Input 2 2 2 3 4" xfId="3631" xr:uid="{00000000-0005-0000-0000-00001F0F0000}"/>
    <cellStyle name="Input 2 2 2 3 5" xfId="3632" xr:uid="{00000000-0005-0000-0000-0000200F0000}"/>
    <cellStyle name="Input 2 2 2 3 6" xfId="3633" xr:uid="{00000000-0005-0000-0000-0000210F0000}"/>
    <cellStyle name="Input 2 2 2 3 7" xfId="3634" xr:uid="{00000000-0005-0000-0000-0000220F0000}"/>
    <cellStyle name="Input 2 2 2 4" xfId="3635" xr:uid="{00000000-0005-0000-0000-0000230F0000}"/>
    <cellStyle name="Input 2 2 2 4 2" xfId="3636" xr:uid="{00000000-0005-0000-0000-0000240F0000}"/>
    <cellStyle name="Input 2 2 2 4 2 2" xfId="3637" xr:uid="{00000000-0005-0000-0000-0000250F0000}"/>
    <cellStyle name="Input 2 2 2 4 2 3" xfId="3638" xr:uid="{00000000-0005-0000-0000-0000260F0000}"/>
    <cellStyle name="Input 2 2 2 4 2 4" xfId="3639" xr:uid="{00000000-0005-0000-0000-0000270F0000}"/>
    <cellStyle name="Input 2 2 2 4 2 5" xfId="3640" xr:uid="{00000000-0005-0000-0000-0000280F0000}"/>
    <cellStyle name="Input 2 2 2 4 2 6" xfId="3641" xr:uid="{00000000-0005-0000-0000-0000290F0000}"/>
    <cellStyle name="Input 2 2 2 4 3" xfId="3642" xr:uid="{00000000-0005-0000-0000-00002A0F0000}"/>
    <cellStyle name="Input 2 2 2 4 3 2" xfId="3643" xr:uid="{00000000-0005-0000-0000-00002B0F0000}"/>
    <cellStyle name="Input 2 2 2 4 4" xfId="3644" xr:uid="{00000000-0005-0000-0000-00002C0F0000}"/>
    <cellStyle name="Input 2 2 2 4 5" xfId="3645" xr:uid="{00000000-0005-0000-0000-00002D0F0000}"/>
    <cellStyle name="Input 2 2 2 4 6" xfId="3646" xr:uid="{00000000-0005-0000-0000-00002E0F0000}"/>
    <cellStyle name="Input 2 2 2 4 7" xfId="3647" xr:uid="{00000000-0005-0000-0000-00002F0F0000}"/>
    <cellStyle name="Input 2 2 2 5" xfId="3648" xr:uid="{00000000-0005-0000-0000-0000300F0000}"/>
    <cellStyle name="Input 2 2 2 5 2" xfId="3649" xr:uid="{00000000-0005-0000-0000-0000310F0000}"/>
    <cellStyle name="Input 2 2 2 5 2 2" xfId="3650" xr:uid="{00000000-0005-0000-0000-0000320F0000}"/>
    <cellStyle name="Input 2 2 2 5 2 3" xfId="3651" xr:uid="{00000000-0005-0000-0000-0000330F0000}"/>
    <cellStyle name="Input 2 2 2 5 2 4" xfId="3652" xr:uid="{00000000-0005-0000-0000-0000340F0000}"/>
    <cellStyle name="Input 2 2 2 5 2 5" xfId="3653" xr:uid="{00000000-0005-0000-0000-0000350F0000}"/>
    <cellStyle name="Input 2 2 2 5 2 6" xfId="3654" xr:uid="{00000000-0005-0000-0000-0000360F0000}"/>
    <cellStyle name="Input 2 2 2 5 3" xfId="3655" xr:uid="{00000000-0005-0000-0000-0000370F0000}"/>
    <cellStyle name="Input 2 2 2 5 3 2" xfId="3656" xr:uid="{00000000-0005-0000-0000-0000380F0000}"/>
    <cellStyle name="Input 2 2 2 5 4" xfId="3657" xr:uid="{00000000-0005-0000-0000-0000390F0000}"/>
    <cellStyle name="Input 2 2 2 5 5" xfId="3658" xr:uid="{00000000-0005-0000-0000-00003A0F0000}"/>
    <cellStyle name="Input 2 2 2 5 6" xfId="3659" xr:uid="{00000000-0005-0000-0000-00003B0F0000}"/>
    <cellStyle name="Input 2 2 2 5 7" xfId="3660" xr:uid="{00000000-0005-0000-0000-00003C0F0000}"/>
    <cellStyle name="Input 2 2 2 6" xfId="3661" xr:uid="{00000000-0005-0000-0000-00003D0F0000}"/>
    <cellStyle name="Input 2 2 2 6 2" xfId="3662" xr:uid="{00000000-0005-0000-0000-00003E0F0000}"/>
    <cellStyle name="Input 2 2 2 6 2 2" xfId="3663" xr:uid="{00000000-0005-0000-0000-00003F0F0000}"/>
    <cellStyle name="Input 2 2 2 6 2 3" xfId="3664" xr:uid="{00000000-0005-0000-0000-0000400F0000}"/>
    <cellStyle name="Input 2 2 2 6 2 4" xfId="3665" xr:uid="{00000000-0005-0000-0000-0000410F0000}"/>
    <cellStyle name="Input 2 2 2 6 2 5" xfId="3666" xr:uid="{00000000-0005-0000-0000-0000420F0000}"/>
    <cellStyle name="Input 2 2 2 6 2 6" xfId="3667" xr:uid="{00000000-0005-0000-0000-0000430F0000}"/>
    <cellStyle name="Input 2 2 2 6 3" xfId="3668" xr:uid="{00000000-0005-0000-0000-0000440F0000}"/>
    <cellStyle name="Input 2 2 2 6 3 2" xfId="3669" xr:uid="{00000000-0005-0000-0000-0000450F0000}"/>
    <cellStyle name="Input 2 2 2 6 4" xfId="3670" xr:uid="{00000000-0005-0000-0000-0000460F0000}"/>
    <cellStyle name="Input 2 2 2 6 5" xfId="3671" xr:uid="{00000000-0005-0000-0000-0000470F0000}"/>
    <cellStyle name="Input 2 2 2 6 6" xfId="3672" xr:uid="{00000000-0005-0000-0000-0000480F0000}"/>
    <cellStyle name="Input 2 2 2 6 7" xfId="3673" xr:uid="{00000000-0005-0000-0000-0000490F0000}"/>
    <cellStyle name="Input 2 2 2 7" xfId="3674" xr:uid="{00000000-0005-0000-0000-00004A0F0000}"/>
    <cellStyle name="Input 2 2 2 7 2" xfId="3675" xr:uid="{00000000-0005-0000-0000-00004B0F0000}"/>
    <cellStyle name="Input 2 2 2 7 2 2" xfId="3676" xr:uid="{00000000-0005-0000-0000-00004C0F0000}"/>
    <cellStyle name="Input 2 2 2 7 2 3" xfId="3677" xr:uid="{00000000-0005-0000-0000-00004D0F0000}"/>
    <cellStyle name="Input 2 2 2 7 2 4" xfId="3678" xr:uid="{00000000-0005-0000-0000-00004E0F0000}"/>
    <cellStyle name="Input 2 2 2 7 2 5" xfId="3679" xr:uid="{00000000-0005-0000-0000-00004F0F0000}"/>
    <cellStyle name="Input 2 2 2 7 2 6" xfId="3680" xr:uid="{00000000-0005-0000-0000-0000500F0000}"/>
    <cellStyle name="Input 2 2 2 7 3" xfId="3681" xr:uid="{00000000-0005-0000-0000-0000510F0000}"/>
    <cellStyle name="Input 2 2 2 7 3 2" xfId="3682" xr:uid="{00000000-0005-0000-0000-0000520F0000}"/>
    <cellStyle name="Input 2 2 2 7 4" xfId="3683" xr:uid="{00000000-0005-0000-0000-0000530F0000}"/>
    <cellStyle name="Input 2 2 2 7 5" xfId="3684" xr:uid="{00000000-0005-0000-0000-0000540F0000}"/>
    <cellStyle name="Input 2 2 2 7 6" xfId="3685" xr:uid="{00000000-0005-0000-0000-0000550F0000}"/>
    <cellStyle name="Input 2 2 2 7 7" xfId="3686" xr:uid="{00000000-0005-0000-0000-0000560F0000}"/>
    <cellStyle name="Input 2 2 2 8" xfId="3687" xr:uid="{00000000-0005-0000-0000-0000570F0000}"/>
    <cellStyle name="Input 2 2 2 8 2" xfId="3688" xr:uid="{00000000-0005-0000-0000-0000580F0000}"/>
    <cellStyle name="Input 2 2 2 8 2 2" xfId="3689" xr:uid="{00000000-0005-0000-0000-0000590F0000}"/>
    <cellStyle name="Input 2 2 2 8 2 3" xfId="3690" xr:uid="{00000000-0005-0000-0000-00005A0F0000}"/>
    <cellStyle name="Input 2 2 2 8 2 4" xfId="3691" xr:uid="{00000000-0005-0000-0000-00005B0F0000}"/>
    <cellStyle name="Input 2 2 2 8 2 5" xfId="3692" xr:uid="{00000000-0005-0000-0000-00005C0F0000}"/>
    <cellStyle name="Input 2 2 2 8 2 6" xfId="3693" xr:uid="{00000000-0005-0000-0000-00005D0F0000}"/>
    <cellStyle name="Input 2 2 2 8 3" xfId="3694" xr:uid="{00000000-0005-0000-0000-00005E0F0000}"/>
    <cellStyle name="Input 2 2 2 8 3 2" xfId="3695" xr:uid="{00000000-0005-0000-0000-00005F0F0000}"/>
    <cellStyle name="Input 2 2 2 8 4" xfId="3696" xr:uid="{00000000-0005-0000-0000-0000600F0000}"/>
    <cellStyle name="Input 2 2 2 8 5" xfId="3697" xr:uid="{00000000-0005-0000-0000-0000610F0000}"/>
    <cellStyle name="Input 2 2 2 8 6" xfId="3698" xr:uid="{00000000-0005-0000-0000-0000620F0000}"/>
    <cellStyle name="Input 2 2 2 8 7" xfId="3699" xr:uid="{00000000-0005-0000-0000-0000630F0000}"/>
    <cellStyle name="Input 2 2 2 9" xfId="3700" xr:uid="{00000000-0005-0000-0000-0000640F0000}"/>
    <cellStyle name="Input 2 2 2 9 2" xfId="3701" xr:uid="{00000000-0005-0000-0000-0000650F0000}"/>
    <cellStyle name="Input 2 2 2 9 3" xfId="3702" xr:uid="{00000000-0005-0000-0000-0000660F0000}"/>
    <cellStyle name="Input 2 2 2 9 4" xfId="3703" xr:uid="{00000000-0005-0000-0000-0000670F0000}"/>
    <cellStyle name="Input 2 2 2 9 5" xfId="3704" xr:uid="{00000000-0005-0000-0000-0000680F0000}"/>
    <cellStyle name="Input 2 2 2 9 6" xfId="3705" xr:uid="{00000000-0005-0000-0000-0000690F0000}"/>
    <cellStyle name="Input 2 2 2_Subsidy" xfId="3706" xr:uid="{00000000-0005-0000-0000-00006A0F0000}"/>
    <cellStyle name="Input 2 2 3" xfId="3707" xr:uid="{00000000-0005-0000-0000-00006B0F0000}"/>
    <cellStyle name="Input 2 2 3 10" xfId="3708" xr:uid="{00000000-0005-0000-0000-00006C0F0000}"/>
    <cellStyle name="Input 2 2 3 10 2" xfId="3709" xr:uid="{00000000-0005-0000-0000-00006D0F0000}"/>
    <cellStyle name="Input 2 2 3 11" xfId="3710" xr:uid="{00000000-0005-0000-0000-00006E0F0000}"/>
    <cellStyle name="Input 2 2 3 12" xfId="3711" xr:uid="{00000000-0005-0000-0000-00006F0F0000}"/>
    <cellStyle name="Input 2 2 3 13" xfId="3712" xr:uid="{00000000-0005-0000-0000-0000700F0000}"/>
    <cellStyle name="Input 2 2 3 14" xfId="3713" xr:uid="{00000000-0005-0000-0000-0000710F0000}"/>
    <cellStyle name="Input 2 2 3 2" xfId="3714" xr:uid="{00000000-0005-0000-0000-0000720F0000}"/>
    <cellStyle name="Input 2 2 3 2 2" xfId="3715" xr:uid="{00000000-0005-0000-0000-0000730F0000}"/>
    <cellStyle name="Input 2 2 3 2 2 2" xfId="3716" xr:uid="{00000000-0005-0000-0000-0000740F0000}"/>
    <cellStyle name="Input 2 2 3 2 2 2 2" xfId="3717" xr:uid="{00000000-0005-0000-0000-0000750F0000}"/>
    <cellStyle name="Input 2 2 3 2 2 2 3" xfId="3718" xr:uid="{00000000-0005-0000-0000-0000760F0000}"/>
    <cellStyle name="Input 2 2 3 2 2 2 4" xfId="3719" xr:uid="{00000000-0005-0000-0000-0000770F0000}"/>
    <cellStyle name="Input 2 2 3 2 2 2 5" xfId="3720" xr:uid="{00000000-0005-0000-0000-0000780F0000}"/>
    <cellStyle name="Input 2 2 3 2 2 2 6" xfId="3721" xr:uid="{00000000-0005-0000-0000-0000790F0000}"/>
    <cellStyle name="Input 2 2 3 2 2 3" xfId="3722" xr:uid="{00000000-0005-0000-0000-00007A0F0000}"/>
    <cellStyle name="Input 2 2 3 2 2 3 2" xfId="3723" xr:uid="{00000000-0005-0000-0000-00007B0F0000}"/>
    <cellStyle name="Input 2 2 3 2 2 4" xfId="3724" xr:uid="{00000000-0005-0000-0000-00007C0F0000}"/>
    <cellStyle name="Input 2 2 3 2 2 5" xfId="3725" xr:uid="{00000000-0005-0000-0000-00007D0F0000}"/>
    <cellStyle name="Input 2 2 3 2 2 6" xfId="3726" xr:uid="{00000000-0005-0000-0000-00007E0F0000}"/>
    <cellStyle name="Input 2 2 3 2 2 7" xfId="3727" xr:uid="{00000000-0005-0000-0000-00007F0F0000}"/>
    <cellStyle name="Input 2 2 3 2 3" xfId="3728" xr:uid="{00000000-0005-0000-0000-0000800F0000}"/>
    <cellStyle name="Input 2 2 3 2 3 2" xfId="3729" xr:uid="{00000000-0005-0000-0000-0000810F0000}"/>
    <cellStyle name="Input 2 2 3 2 3 3" xfId="3730" xr:uid="{00000000-0005-0000-0000-0000820F0000}"/>
    <cellStyle name="Input 2 2 3 2 3 4" xfId="3731" xr:uid="{00000000-0005-0000-0000-0000830F0000}"/>
    <cellStyle name="Input 2 2 3 2 3 5" xfId="3732" xr:uid="{00000000-0005-0000-0000-0000840F0000}"/>
    <cellStyle name="Input 2 2 3 2 3 6" xfId="3733" xr:uid="{00000000-0005-0000-0000-0000850F0000}"/>
    <cellStyle name="Input 2 2 3 2 4" xfId="3734" xr:uid="{00000000-0005-0000-0000-0000860F0000}"/>
    <cellStyle name="Input 2 2 3 2 4 2" xfId="3735" xr:uid="{00000000-0005-0000-0000-0000870F0000}"/>
    <cellStyle name="Input 2 2 3 2 5" xfId="3736" xr:uid="{00000000-0005-0000-0000-0000880F0000}"/>
    <cellStyle name="Input 2 2 3 2 6" xfId="3737" xr:uid="{00000000-0005-0000-0000-0000890F0000}"/>
    <cellStyle name="Input 2 2 3 2 7" xfId="3738" xr:uid="{00000000-0005-0000-0000-00008A0F0000}"/>
    <cellStyle name="Input 2 2 3 2 8" xfId="3739" xr:uid="{00000000-0005-0000-0000-00008B0F0000}"/>
    <cellStyle name="Input 2 2 3 2_Subsidy" xfId="3740" xr:uid="{00000000-0005-0000-0000-00008C0F0000}"/>
    <cellStyle name="Input 2 2 3 3" xfId="3741" xr:uid="{00000000-0005-0000-0000-00008D0F0000}"/>
    <cellStyle name="Input 2 2 3 3 2" xfId="3742" xr:uid="{00000000-0005-0000-0000-00008E0F0000}"/>
    <cellStyle name="Input 2 2 3 3 2 2" xfId="3743" xr:uid="{00000000-0005-0000-0000-00008F0F0000}"/>
    <cellStyle name="Input 2 2 3 3 2 3" xfId="3744" xr:uid="{00000000-0005-0000-0000-0000900F0000}"/>
    <cellStyle name="Input 2 2 3 3 2 4" xfId="3745" xr:uid="{00000000-0005-0000-0000-0000910F0000}"/>
    <cellStyle name="Input 2 2 3 3 2 5" xfId="3746" xr:uid="{00000000-0005-0000-0000-0000920F0000}"/>
    <cellStyle name="Input 2 2 3 3 2 6" xfId="3747" xr:uid="{00000000-0005-0000-0000-0000930F0000}"/>
    <cellStyle name="Input 2 2 3 3 3" xfId="3748" xr:uid="{00000000-0005-0000-0000-0000940F0000}"/>
    <cellStyle name="Input 2 2 3 3 3 2" xfId="3749" xr:uid="{00000000-0005-0000-0000-0000950F0000}"/>
    <cellStyle name="Input 2 2 3 3 4" xfId="3750" xr:uid="{00000000-0005-0000-0000-0000960F0000}"/>
    <cellStyle name="Input 2 2 3 3 5" xfId="3751" xr:uid="{00000000-0005-0000-0000-0000970F0000}"/>
    <cellStyle name="Input 2 2 3 3 6" xfId="3752" xr:uid="{00000000-0005-0000-0000-0000980F0000}"/>
    <cellStyle name="Input 2 2 3 3 7" xfId="3753" xr:uid="{00000000-0005-0000-0000-0000990F0000}"/>
    <cellStyle name="Input 2 2 3 4" xfId="3754" xr:uid="{00000000-0005-0000-0000-00009A0F0000}"/>
    <cellStyle name="Input 2 2 3 4 2" xfId="3755" xr:uid="{00000000-0005-0000-0000-00009B0F0000}"/>
    <cellStyle name="Input 2 2 3 4 2 2" xfId="3756" xr:uid="{00000000-0005-0000-0000-00009C0F0000}"/>
    <cellStyle name="Input 2 2 3 4 2 3" xfId="3757" xr:uid="{00000000-0005-0000-0000-00009D0F0000}"/>
    <cellStyle name="Input 2 2 3 4 2 4" xfId="3758" xr:uid="{00000000-0005-0000-0000-00009E0F0000}"/>
    <cellStyle name="Input 2 2 3 4 2 5" xfId="3759" xr:uid="{00000000-0005-0000-0000-00009F0F0000}"/>
    <cellStyle name="Input 2 2 3 4 2 6" xfId="3760" xr:uid="{00000000-0005-0000-0000-0000A00F0000}"/>
    <cellStyle name="Input 2 2 3 4 3" xfId="3761" xr:uid="{00000000-0005-0000-0000-0000A10F0000}"/>
    <cellStyle name="Input 2 2 3 4 3 2" xfId="3762" xr:uid="{00000000-0005-0000-0000-0000A20F0000}"/>
    <cellStyle name="Input 2 2 3 4 4" xfId="3763" xr:uid="{00000000-0005-0000-0000-0000A30F0000}"/>
    <cellStyle name="Input 2 2 3 4 5" xfId="3764" xr:uid="{00000000-0005-0000-0000-0000A40F0000}"/>
    <cellStyle name="Input 2 2 3 4 6" xfId="3765" xr:uid="{00000000-0005-0000-0000-0000A50F0000}"/>
    <cellStyle name="Input 2 2 3 4 7" xfId="3766" xr:uid="{00000000-0005-0000-0000-0000A60F0000}"/>
    <cellStyle name="Input 2 2 3 5" xfId="3767" xr:uid="{00000000-0005-0000-0000-0000A70F0000}"/>
    <cellStyle name="Input 2 2 3 5 2" xfId="3768" xr:uid="{00000000-0005-0000-0000-0000A80F0000}"/>
    <cellStyle name="Input 2 2 3 5 2 2" xfId="3769" xr:uid="{00000000-0005-0000-0000-0000A90F0000}"/>
    <cellStyle name="Input 2 2 3 5 2 3" xfId="3770" xr:uid="{00000000-0005-0000-0000-0000AA0F0000}"/>
    <cellStyle name="Input 2 2 3 5 2 4" xfId="3771" xr:uid="{00000000-0005-0000-0000-0000AB0F0000}"/>
    <cellStyle name="Input 2 2 3 5 2 5" xfId="3772" xr:uid="{00000000-0005-0000-0000-0000AC0F0000}"/>
    <cellStyle name="Input 2 2 3 5 2 6" xfId="3773" xr:uid="{00000000-0005-0000-0000-0000AD0F0000}"/>
    <cellStyle name="Input 2 2 3 5 3" xfId="3774" xr:uid="{00000000-0005-0000-0000-0000AE0F0000}"/>
    <cellStyle name="Input 2 2 3 5 3 2" xfId="3775" xr:uid="{00000000-0005-0000-0000-0000AF0F0000}"/>
    <cellStyle name="Input 2 2 3 5 4" xfId="3776" xr:uid="{00000000-0005-0000-0000-0000B00F0000}"/>
    <cellStyle name="Input 2 2 3 5 5" xfId="3777" xr:uid="{00000000-0005-0000-0000-0000B10F0000}"/>
    <cellStyle name="Input 2 2 3 5 6" xfId="3778" xr:uid="{00000000-0005-0000-0000-0000B20F0000}"/>
    <cellStyle name="Input 2 2 3 5 7" xfId="3779" xr:uid="{00000000-0005-0000-0000-0000B30F0000}"/>
    <cellStyle name="Input 2 2 3 6" xfId="3780" xr:uid="{00000000-0005-0000-0000-0000B40F0000}"/>
    <cellStyle name="Input 2 2 3 6 2" xfId="3781" xr:uid="{00000000-0005-0000-0000-0000B50F0000}"/>
    <cellStyle name="Input 2 2 3 6 2 2" xfId="3782" xr:uid="{00000000-0005-0000-0000-0000B60F0000}"/>
    <cellStyle name="Input 2 2 3 6 2 3" xfId="3783" xr:uid="{00000000-0005-0000-0000-0000B70F0000}"/>
    <cellStyle name="Input 2 2 3 6 2 4" xfId="3784" xr:uid="{00000000-0005-0000-0000-0000B80F0000}"/>
    <cellStyle name="Input 2 2 3 6 2 5" xfId="3785" xr:uid="{00000000-0005-0000-0000-0000B90F0000}"/>
    <cellStyle name="Input 2 2 3 6 2 6" xfId="3786" xr:uid="{00000000-0005-0000-0000-0000BA0F0000}"/>
    <cellStyle name="Input 2 2 3 6 3" xfId="3787" xr:uid="{00000000-0005-0000-0000-0000BB0F0000}"/>
    <cellStyle name="Input 2 2 3 6 3 2" xfId="3788" xr:uid="{00000000-0005-0000-0000-0000BC0F0000}"/>
    <cellStyle name="Input 2 2 3 6 4" xfId="3789" xr:uid="{00000000-0005-0000-0000-0000BD0F0000}"/>
    <cellStyle name="Input 2 2 3 6 5" xfId="3790" xr:uid="{00000000-0005-0000-0000-0000BE0F0000}"/>
    <cellStyle name="Input 2 2 3 6 6" xfId="3791" xr:uid="{00000000-0005-0000-0000-0000BF0F0000}"/>
    <cellStyle name="Input 2 2 3 6 7" xfId="3792" xr:uid="{00000000-0005-0000-0000-0000C00F0000}"/>
    <cellStyle name="Input 2 2 3 7" xfId="3793" xr:uid="{00000000-0005-0000-0000-0000C10F0000}"/>
    <cellStyle name="Input 2 2 3 7 2" xfId="3794" xr:uid="{00000000-0005-0000-0000-0000C20F0000}"/>
    <cellStyle name="Input 2 2 3 7 2 2" xfId="3795" xr:uid="{00000000-0005-0000-0000-0000C30F0000}"/>
    <cellStyle name="Input 2 2 3 7 2 3" xfId="3796" xr:uid="{00000000-0005-0000-0000-0000C40F0000}"/>
    <cellStyle name="Input 2 2 3 7 2 4" xfId="3797" xr:uid="{00000000-0005-0000-0000-0000C50F0000}"/>
    <cellStyle name="Input 2 2 3 7 2 5" xfId="3798" xr:uid="{00000000-0005-0000-0000-0000C60F0000}"/>
    <cellStyle name="Input 2 2 3 7 2 6" xfId="3799" xr:uid="{00000000-0005-0000-0000-0000C70F0000}"/>
    <cellStyle name="Input 2 2 3 7 3" xfId="3800" xr:uid="{00000000-0005-0000-0000-0000C80F0000}"/>
    <cellStyle name="Input 2 2 3 7 3 2" xfId="3801" xr:uid="{00000000-0005-0000-0000-0000C90F0000}"/>
    <cellStyle name="Input 2 2 3 7 4" xfId="3802" xr:uid="{00000000-0005-0000-0000-0000CA0F0000}"/>
    <cellStyle name="Input 2 2 3 7 5" xfId="3803" xr:uid="{00000000-0005-0000-0000-0000CB0F0000}"/>
    <cellStyle name="Input 2 2 3 7 6" xfId="3804" xr:uid="{00000000-0005-0000-0000-0000CC0F0000}"/>
    <cellStyle name="Input 2 2 3 7 7" xfId="3805" xr:uid="{00000000-0005-0000-0000-0000CD0F0000}"/>
    <cellStyle name="Input 2 2 3 8" xfId="3806" xr:uid="{00000000-0005-0000-0000-0000CE0F0000}"/>
    <cellStyle name="Input 2 2 3 8 2" xfId="3807" xr:uid="{00000000-0005-0000-0000-0000CF0F0000}"/>
    <cellStyle name="Input 2 2 3 8 2 2" xfId="3808" xr:uid="{00000000-0005-0000-0000-0000D00F0000}"/>
    <cellStyle name="Input 2 2 3 8 2 3" xfId="3809" xr:uid="{00000000-0005-0000-0000-0000D10F0000}"/>
    <cellStyle name="Input 2 2 3 8 2 4" xfId="3810" xr:uid="{00000000-0005-0000-0000-0000D20F0000}"/>
    <cellStyle name="Input 2 2 3 8 2 5" xfId="3811" xr:uid="{00000000-0005-0000-0000-0000D30F0000}"/>
    <cellStyle name="Input 2 2 3 8 2 6" xfId="3812" xr:uid="{00000000-0005-0000-0000-0000D40F0000}"/>
    <cellStyle name="Input 2 2 3 8 3" xfId="3813" xr:uid="{00000000-0005-0000-0000-0000D50F0000}"/>
    <cellStyle name="Input 2 2 3 8 3 2" xfId="3814" xr:uid="{00000000-0005-0000-0000-0000D60F0000}"/>
    <cellStyle name="Input 2 2 3 8 4" xfId="3815" xr:uid="{00000000-0005-0000-0000-0000D70F0000}"/>
    <cellStyle name="Input 2 2 3 8 5" xfId="3816" xr:uid="{00000000-0005-0000-0000-0000D80F0000}"/>
    <cellStyle name="Input 2 2 3 8 6" xfId="3817" xr:uid="{00000000-0005-0000-0000-0000D90F0000}"/>
    <cellStyle name="Input 2 2 3 8 7" xfId="3818" xr:uid="{00000000-0005-0000-0000-0000DA0F0000}"/>
    <cellStyle name="Input 2 2 3 9" xfId="3819" xr:uid="{00000000-0005-0000-0000-0000DB0F0000}"/>
    <cellStyle name="Input 2 2 3 9 2" xfId="3820" xr:uid="{00000000-0005-0000-0000-0000DC0F0000}"/>
    <cellStyle name="Input 2 2 3 9 3" xfId="3821" xr:uid="{00000000-0005-0000-0000-0000DD0F0000}"/>
    <cellStyle name="Input 2 2 3 9 4" xfId="3822" xr:uid="{00000000-0005-0000-0000-0000DE0F0000}"/>
    <cellStyle name="Input 2 2 3 9 5" xfId="3823" xr:uid="{00000000-0005-0000-0000-0000DF0F0000}"/>
    <cellStyle name="Input 2 2 3 9 6" xfId="3824" xr:uid="{00000000-0005-0000-0000-0000E00F0000}"/>
    <cellStyle name="Input 2 2 3_Subsidy" xfId="3825" xr:uid="{00000000-0005-0000-0000-0000E10F0000}"/>
    <cellStyle name="Input 2 2 4" xfId="3826" xr:uid="{00000000-0005-0000-0000-0000E20F0000}"/>
    <cellStyle name="Input 2 2 4 10" xfId="3827" xr:uid="{00000000-0005-0000-0000-0000E30F0000}"/>
    <cellStyle name="Input 2 2 4 10 2" xfId="3828" xr:uid="{00000000-0005-0000-0000-0000E40F0000}"/>
    <cellStyle name="Input 2 2 4 11" xfId="3829" xr:uid="{00000000-0005-0000-0000-0000E50F0000}"/>
    <cellStyle name="Input 2 2 4 12" xfId="3830" xr:uid="{00000000-0005-0000-0000-0000E60F0000}"/>
    <cellStyle name="Input 2 2 4 13" xfId="3831" xr:uid="{00000000-0005-0000-0000-0000E70F0000}"/>
    <cellStyle name="Input 2 2 4 14" xfId="3832" xr:uid="{00000000-0005-0000-0000-0000E80F0000}"/>
    <cellStyle name="Input 2 2 4 2" xfId="3833" xr:uid="{00000000-0005-0000-0000-0000E90F0000}"/>
    <cellStyle name="Input 2 2 4 2 2" xfId="3834" xr:uid="{00000000-0005-0000-0000-0000EA0F0000}"/>
    <cellStyle name="Input 2 2 4 2 2 2" xfId="3835" xr:uid="{00000000-0005-0000-0000-0000EB0F0000}"/>
    <cellStyle name="Input 2 2 4 2 2 2 2" xfId="3836" xr:uid="{00000000-0005-0000-0000-0000EC0F0000}"/>
    <cellStyle name="Input 2 2 4 2 2 2 3" xfId="3837" xr:uid="{00000000-0005-0000-0000-0000ED0F0000}"/>
    <cellStyle name="Input 2 2 4 2 2 2 4" xfId="3838" xr:uid="{00000000-0005-0000-0000-0000EE0F0000}"/>
    <cellStyle name="Input 2 2 4 2 2 2 5" xfId="3839" xr:uid="{00000000-0005-0000-0000-0000EF0F0000}"/>
    <cellStyle name="Input 2 2 4 2 2 2 6" xfId="3840" xr:uid="{00000000-0005-0000-0000-0000F00F0000}"/>
    <cellStyle name="Input 2 2 4 2 2 3" xfId="3841" xr:uid="{00000000-0005-0000-0000-0000F10F0000}"/>
    <cellStyle name="Input 2 2 4 2 2 3 2" xfId="3842" xr:uid="{00000000-0005-0000-0000-0000F20F0000}"/>
    <cellStyle name="Input 2 2 4 2 2 4" xfId="3843" xr:uid="{00000000-0005-0000-0000-0000F30F0000}"/>
    <cellStyle name="Input 2 2 4 2 2 5" xfId="3844" xr:uid="{00000000-0005-0000-0000-0000F40F0000}"/>
    <cellStyle name="Input 2 2 4 2 2 6" xfId="3845" xr:uid="{00000000-0005-0000-0000-0000F50F0000}"/>
    <cellStyle name="Input 2 2 4 2 2 7" xfId="3846" xr:uid="{00000000-0005-0000-0000-0000F60F0000}"/>
    <cellStyle name="Input 2 2 4 2 3" xfId="3847" xr:uid="{00000000-0005-0000-0000-0000F70F0000}"/>
    <cellStyle name="Input 2 2 4 2 3 2" xfId="3848" xr:uid="{00000000-0005-0000-0000-0000F80F0000}"/>
    <cellStyle name="Input 2 2 4 2 3 3" xfId="3849" xr:uid="{00000000-0005-0000-0000-0000F90F0000}"/>
    <cellStyle name="Input 2 2 4 2 3 4" xfId="3850" xr:uid="{00000000-0005-0000-0000-0000FA0F0000}"/>
    <cellStyle name="Input 2 2 4 2 3 5" xfId="3851" xr:uid="{00000000-0005-0000-0000-0000FB0F0000}"/>
    <cellStyle name="Input 2 2 4 2 3 6" xfId="3852" xr:uid="{00000000-0005-0000-0000-0000FC0F0000}"/>
    <cellStyle name="Input 2 2 4 2 4" xfId="3853" xr:uid="{00000000-0005-0000-0000-0000FD0F0000}"/>
    <cellStyle name="Input 2 2 4 2 4 2" xfId="3854" xr:uid="{00000000-0005-0000-0000-0000FE0F0000}"/>
    <cellStyle name="Input 2 2 4 2 5" xfId="3855" xr:uid="{00000000-0005-0000-0000-0000FF0F0000}"/>
    <cellStyle name="Input 2 2 4 2 6" xfId="3856" xr:uid="{00000000-0005-0000-0000-000000100000}"/>
    <cellStyle name="Input 2 2 4 2 7" xfId="3857" xr:uid="{00000000-0005-0000-0000-000001100000}"/>
    <cellStyle name="Input 2 2 4 2 8" xfId="3858" xr:uid="{00000000-0005-0000-0000-000002100000}"/>
    <cellStyle name="Input 2 2 4 2_Subsidy" xfId="3859" xr:uid="{00000000-0005-0000-0000-000003100000}"/>
    <cellStyle name="Input 2 2 4 3" xfId="3860" xr:uid="{00000000-0005-0000-0000-000004100000}"/>
    <cellStyle name="Input 2 2 4 3 2" xfId="3861" xr:uid="{00000000-0005-0000-0000-000005100000}"/>
    <cellStyle name="Input 2 2 4 3 2 2" xfId="3862" xr:uid="{00000000-0005-0000-0000-000006100000}"/>
    <cellStyle name="Input 2 2 4 3 2 3" xfId="3863" xr:uid="{00000000-0005-0000-0000-000007100000}"/>
    <cellStyle name="Input 2 2 4 3 2 4" xfId="3864" xr:uid="{00000000-0005-0000-0000-000008100000}"/>
    <cellStyle name="Input 2 2 4 3 2 5" xfId="3865" xr:uid="{00000000-0005-0000-0000-000009100000}"/>
    <cellStyle name="Input 2 2 4 3 2 6" xfId="3866" xr:uid="{00000000-0005-0000-0000-00000A100000}"/>
    <cellStyle name="Input 2 2 4 3 3" xfId="3867" xr:uid="{00000000-0005-0000-0000-00000B100000}"/>
    <cellStyle name="Input 2 2 4 3 3 2" xfId="3868" xr:uid="{00000000-0005-0000-0000-00000C100000}"/>
    <cellStyle name="Input 2 2 4 3 4" xfId="3869" xr:uid="{00000000-0005-0000-0000-00000D100000}"/>
    <cellStyle name="Input 2 2 4 3 5" xfId="3870" xr:uid="{00000000-0005-0000-0000-00000E100000}"/>
    <cellStyle name="Input 2 2 4 3 6" xfId="3871" xr:uid="{00000000-0005-0000-0000-00000F100000}"/>
    <cellStyle name="Input 2 2 4 3 7" xfId="3872" xr:uid="{00000000-0005-0000-0000-000010100000}"/>
    <cellStyle name="Input 2 2 4 4" xfId="3873" xr:uid="{00000000-0005-0000-0000-000011100000}"/>
    <cellStyle name="Input 2 2 4 4 2" xfId="3874" xr:uid="{00000000-0005-0000-0000-000012100000}"/>
    <cellStyle name="Input 2 2 4 4 2 2" xfId="3875" xr:uid="{00000000-0005-0000-0000-000013100000}"/>
    <cellStyle name="Input 2 2 4 4 2 3" xfId="3876" xr:uid="{00000000-0005-0000-0000-000014100000}"/>
    <cellStyle name="Input 2 2 4 4 2 4" xfId="3877" xr:uid="{00000000-0005-0000-0000-000015100000}"/>
    <cellStyle name="Input 2 2 4 4 2 5" xfId="3878" xr:uid="{00000000-0005-0000-0000-000016100000}"/>
    <cellStyle name="Input 2 2 4 4 2 6" xfId="3879" xr:uid="{00000000-0005-0000-0000-000017100000}"/>
    <cellStyle name="Input 2 2 4 4 3" xfId="3880" xr:uid="{00000000-0005-0000-0000-000018100000}"/>
    <cellStyle name="Input 2 2 4 4 3 2" xfId="3881" xr:uid="{00000000-0005-0000-0000-000019100000}"/>
    <cellStyle name="Input 2 2 4 4 4" xfId="3882" xr:uid="{00000000-0005-0000-0000-00001A100000}"/>
    <cellStyle name="Input 2 2 4 4 5" xfId="3883" xr:uid="{00000000-0005-0000-0000-00001B100000}"/>
    <cellStyle name="Input 2 2 4 4 6" xfId="3884" xr:uid="{00000000-0005-0000-0000-00001C100000}"/>
    <cellStyle name="Input 2 2 4 4 7" xfId="3885" xr:uid="{00000000-0005-0000-0000-00001D100000}"/>
    <cellStyle name="Input 2 2 4 5" xfId="3886" xr:uid="{00000000-0005-0000-0000-00001E100000}"/>
    <cellStyle name="Input 2 2 4 5 2" xfId="3887" xr:uid="{00000000-0005-0000-0000-00001F100000}"/>
    <cellStyle name="Input 2 2 4 5 2 2" xfId="3888" xr:uid="{00000000-0005-0000-0000-000020100000}"/>
    <cellStyle name="Input 2 2 4 5 2 3" xfId="3889" xr:uid="{00000000-0005-0000-0000-000021100000}"/>
    <cellStyle name="Input 2 2 4 5 2 4" xfId="3890" xr:uid="{00000000-0005-0000-0000-000022100000}"/>
    <cellStyle name="Input 2 2 4 5 2 5" xfId="3891" xr:uid="{00000000-0005-0000-0000-000023100000}"/>
    <cellStyle name="Input 2 2 4 5 2 6" xfId="3892" xr:uid="{00000000-0005-0000-0000-000024100000}"/>
    <cellStyle name="Input 2 2 4 5 3" xfId="3893" xr:uid="{00000000-0005-0000-0000-000025100000}"/>
    <cellStyle name="Input 2 2 4 5 3 2" xfId="3894" xr:uid="{00000000-0005-0000-0000-000026100000}"/>
    <cellStyle name="Input 2 2 4 5 4" xfId="3895" xr:uid="{00000000-0005-0000-0000-000027100000}"/>
    <cellStyle name="Input 2 2 4 5 5" xfId="3896" xr:uid="{00000000-0005-0000-0000-000028100000}"/>
    <cellStyle name="Input 2 2 4 5 6" xfId="3897" xr:uid="{00000000-0005-0000-0000-000029100000}"/>
    <cellStyle name="Input 2 2 4 5 7" xfId="3898" xr:uid="{00000000-0005-0000-0000-00002A100000}"/>
    <cellStyle name="Input 2 2 4 6" xfId="3899" xr:uid="{00000000-0005-0000-0000-00002B100000}"/>
    <cellStyle name="Input 2 2 4 6 2" xfId="3900" xr:uid="{00000000-0005-0000-0000-00002C100000}"/>
    <cellStyle name="Input 2 2 4 6 2 2" xfId="3901" xr:uid="{00000000-0005-0000-0000-00002D100000}"/>
    <cellStyle name="Input 2 2 4 6 2 3" xfId="3902" xr:uid="{00000000-0005-0000-0000-00002E100000}"/>
    <cellStyle name="Input 2 2 4 6 2 4" xfId="3903" xr:uid="{00000000-0005-0000-0000-00002F100000}"/>
    <cellStyle name="Input 2 2 4 6 2 5" xfId="3904" xr:uid="{00000000-0005-0000-0000-000030100000}"/>
    <cellStyle name="Input 2 2 4 6 2 6" xfId="3905" xr:uid="{00000000-0005-0000-0000-000031100000}"/>
    <cellStyle name="Input 2 2 4 6 3" xfId="3906" xr:uid="{00000000-0005-0000-0000-000032100000}"/>
    <cellStyle name="Input 2 2 4 6 3 2" xfId="3907" xr:uid="{00000000-0005-0000-0000-000033100000}"/>
    <cellStyle name="Input 2 2 4 6 4" xfId="3908" xr:uid="{00000000-0005-0000-0000-000034100000}"/>
    <cellStyle name="Input 2 2 4 6 5" xfId="3909" xr:uid="{00000000-0005-0000-0000-000035100000}"/>
    <cellStyle name="Input 2 2 4 6 6" xfId="3910" xr:uid="{00000000-0005-0000-0000-000036100000}"/>
    <cellStyle name="Input 2 2 4 6 7" xfId="3911" xr:uid="{00000000-0005-0000-0000-000037100000}"/>
    <cellStyle name="Input 2 2 4 7" xfId="3912" xr:uid="{00000000-0005-0000-0000-000038100000}"/>
    <cellStyle name="Input 2 2 4 7 2" xfId="3913" xr:uid="{00000000-0005-0000-0000-000039100000}"/>
    <cellStyle name="Input 2 2 4 7 2 2" xfId="3914" xr:uid="{00000000-0005-0000-0000-00003A100000}"/>
    <cellStyle name="Input 2 2 4 7 2 3" xfId="3915" xr:uid="{00000000-0005-0000-0000-00003B100000}"/>
    <cellStyle name="Input 2 2 4 7 2 4" xfId="3916" xr:uid="{00000000-0005-0000-0000-00003C100000}"/>
    <cellStyle name="Input 2 2 4 7 2 5" xfId="3917" xr:uid="{00000000-0005-0000-0000-00003D100000}"/>
    <cellStyle name="Input 2 2 4 7 2 6" xfId="3918" xr:uid="{00000000-0005-0000-0000-00003E100000}"/>
    <cellStyle name="Input 2 2 4 7 3" xfId="3919" xr:uid="{00000000-0005-0000-0000-00003F100000}"/>
    <cellStyle name="Input 2 2 4 7 3 2" xfId="3920" xr:uid="{00000000-0005-0000-0000-000040100000}"/>
    <cellStyle name="Input 2 2 4 7 4" xfId="3921" xr:uid="{00000000-0005-0000-0000-000041100000}"/>
    <cellStyle name="Input 2 2 4 7 5" xfId="3922" xr:uid="{00000000-0005-0000-0000-000042100000}"/>
    <cellStyle name="Input 2 2 4 7 6" xfId="3923" xr:uid="{00000000-0005-0000-0000-000043100000}"/>
    <cellStyle name="Input 2 2 4 7 7" xfId="3924" xr:uid="{00000000-0005-0000-0000-000044100000}"/>
    <cellStyle name="Input 2 2 4 8" xfId="3925" xr:uid="{00000000-0005-0000-0000-000045100000}"/>
    <cellStyle name="Input 2 2 4 8 2" xfId="3926" xr:uid="{00000000-0005-0000-0000-000046100000}"/>
    <cellStyle name="Input 2 2 4 8 2 2" xfId="3927" xr:uid="{00000000-0005-0000-0000-000047100000}"/>
    <cellStyle name="Input 2 2 4 8 2 3" xfId="3928" xr:uid="{00000000-0005-0000-0000-000048100000}"/>
    <cellStyle name="Input 2 2 4 8 2 4" xfId="3929" xr:uid="{00000000-0005-0000-0000-000049100000}"/>
    <cellStyle name="Input 2 2 4 8 2 5" xfId="3930" xr:uid="{00000000-0005-0000-0000-00004A100000}"/>
    <cellStyle name="Input 2 2 4 8 2 6" xfId="3931" xr:uid="{00000000-0005-0000-0000-00004B100000}"/>
    <cellStyle name="Input 2 2 4 8 3" xfId="3932" xr:uid="{00000000-0005-0000-0000-00004C100000}"/>
    <cellStyle name="Input 2 2 4 8 3 2" xfId="3933" xr:uid="{00000000-0005-0000-0000-00004D100000}"/>
    <cellStyle name="Input 2 2 4 8 4" xfId="3934" xr:uid="{00000000-0005-0000-0000-00004E100000}"/>
    <cellStyle name="Input 2 2 4 8 5" xfId="3935" xr:uid="{00000000-0005-0000-0000-00004F100000}"/>
    <cellStyle name="Input 2 2 4 8 6" xfId="3936" xr:uid="{00000000-0005-0000-0000-000050100000}"/>
    <cellStyle name="Input 2 2 4 8 7" xfId="3937" xr:uid="{00000000-0005-0000-0000-000051100000}"/>
    <cellStyle name="Input 2 2 4 9" xfId="3938" xr:uid="{00000000-0005-0000-0000-000052100000}"/>
    <cellStyle name="Input 2 2 4 9 2" xfId="3939" xr:uid="{00000000-0005-0000-0000-000053100000}"/>
    <cellStyle name="Input 2 2 4 9 3" xfId="3940" xr:uid="{00000000-0005-0000-0000-000054100000}"/>
    <cellStyle name="Input 2 2 4 9 4" xfId="3941" xr:uid="{00000000-0005-0000-0000-000055100000}"/>
    <cellStyle name="Input 2 2 4 9 5" xfId="3942" xr:uid="{00000000-0005-0000-0000-000056100000}"/>
    <cellStyle name="Input 2 2 4 9 6" xfId="3943" xr:uid="{00000000-0005-0000-0000-000057100000}"/>
    <cellStyle name="Input 2 2 4_Subsidy" xfId="3944" xr:uid="{00000000-0005-0000-0000-000058100000}"/>
    <cellStyle name="Input 2 2 5" xfId="3945" xr:uid="{00000000-0005-0000-0000-000059100000}"/>
    <cellStyle name="Input 2 2 5 10" xfId="3946" xr:uid="{00000000-0005-0000-0000-00005A100000}"/>
    <cellStyle name="Input 2 2 5 10 2" xfId="3947" xr:uid="{00000000-0005-0000-0000-00005B100000}"/>
    <cellStyle name="Input 2 2 5 11" xfId="3948" xr:uid="{00000000-0005-0000-0000-00005C100000}"/>
    <cellStyle name="Input 2 2 5 12" xfId="3949" xr:uid="{00000000-0005-0000-0000-00005D100000}"/>
    <cellStyle name="Input 2 2 5 13" xfId="3950" xr:uid="{00000000-0005-0000-0000-00005E100000}"/>
    <cellStyle name="Input 2 2 5 14" xfId="3951" xr:uid="{00000000-0005-0000-0000-00005F100000}"/>
    <cellStyle name="Input 2 2 5 2" xfId="3952" xr:uid="{00000000-0005-0000-0000-000060100000}"/>
    <cellStyle name="Input 2 2 5 2 2" xfId="3953" xr:uid="{00000000-0005-0000-0000-000061100000}"/>
    <cellStyle name="Input 2 2 5 2 2 2" xfId="3954" xr:uid="{00000000-0005-0000-0000-000062100000}"/>
    <cellStyle name="Input 2 2 5 2 2 2 2" xfId="3955" xr:uid="{00000000-0005-0000-0000-000063100000}"/>
    <cellStyle name="Input 2 2 5 2 2 2 3" xfId="3956" xr:uid="{00000000-0005-0000-0000-000064100000}"/>
    <cellStyle name="Input 2 2 5 2 2 2 4" xfId="3957" xr:uid="{00000000-0005-0000-0000-000065100000}"/>
    <cellStyle name="Input 2 2 5 2 2 2 5" xfId="3958" xr:uid="{00000000-0005-0000-0000-000066100000}"/>
    <cellStyle name="Input 2 2 5 2 2 2 6" xfId="3959" xr:uid="{00000000-0005-0000-0000-000067100000}"/>
    <cellStyle name="Input 2 2 5 2 2 3" xfId="3960" xr:uid="{00000000-0005-0000-0000-000068100000}"/>
    <cellStyle name="Input 2 2 5 2 2 3 2" xfId="3961" xr:uid="{00000000-0005-0000-0000-000069100000}"/>
    <cellStyle name="Input 2 2 5 2 2 4" xfId="3962" xr:uid="{00000000-0005-0000-0000-00006A100000}"/>
    <cellStyle name="Input 2 2 5 2 2 5" xfId="3963" xr:uid="{00000000-0005-0000-0000-00006B100000}"/>
    <cellStyle name="Input 2 2 5 2 2 6" xfId="3964" xr:uid="{00000000-0005-0000-0000-00006C100000}"/>
    <cellStyle name="Input 2 2 5 2 2 7" xfId="3965" xr:uid="{00000000-0005-0000-0000-00006D100000}"/>
    <cellStyle name="Input 2 2 5 2 3" xfId="3966" xr:uid="{00000000-0005-0000-0000-00006E100000}"/>
    <cellStyle name="Input 2 2 5 2 3 2" xfId="3967" xr:uid="{00000000-0005-0000-0000-00006F100000}"/>
    <cellStyle name="Input 2 2 5 2 3 3" xfId="3968" xr:uid="{00000000-0005-0000-0000-000070100000}"/>
    <cellStyle name="Input 2 2 5 2 3 4" xfId="3969" xr:uid="{00000000-0005-0000-0000-000071100000}"/>
    <cellStyle name="Input 2 2 5 2 3 5" xfId="3970" xr:uid="{00000000-0005-0000-0000-000072100000}"/>
    <cellStyle name="Input 2 2 5 2 3 6" xfId="3971" xr:uid="{00000000-0005-0000-0000-000073100000}"/>
    <cellStyle name="Input 2 2 5 2 4" xfId="3972" xr:uid="{00000000-0005-0000-0000-000074100000}"/>
    <cellStyle name="Input 2 2 5 2 4 2" xfId="3973" xr:uid="{00000000-0005-0000-0000-000075100000}"/>
    <cellStyle name="Input 2 2 5 2 5" xfId="3974" xr:uid="{00000000-0005-0000-0000-000076100000}"/>
    <cellStyle name="Input 2 2 5 2 6" xfId="3975" xr:uid="{00000000-0005-0000-0000-000077100000}"/>
    <cellStyle name="Input 2 2 5 2 7" xfId="3976" xr:uid="{00000000-0005-0000-0000-000078100000}"/>
    <cellStyle name="Input 2 2 5 2 8" xfId="3977" xr:uid="{00000000-0005-0000-0000-000079100000}"/>
    <cellStyle name="Input 2 2 5 2_Subsidy" xfId="3978" xr:uid="{00000000-0005-0000-0000-00007A100000}"/>
    <cellStyle name="Input 2 2 5 3" xfId="3979" xr:uid="{00000000-0005-0000-0000-00007B100000}"/>
    <cellStyle name="Input 2 2 5 3 2" xfId="3980" xr:uid="{00000000-0005-0000-0000-00007C100000}"/>
    <cellStyle name="Input 2 2 5 3 2 2" xfId="3981" xr:uid="{00000000-0005-0000-0000-00007D100000}"/>
    <cellStyle name="Input 2 2 5 3 2 3" xfId="3982" xr:uid="{00000000-0005-0000-0000-00007E100000}"/>
    <cellStyle name="Input 2 2 5 3 2 4" xfId="3983" xr:uid="{00000000-0005-0000-0000-00007F100000}"/>
    <cellStyle name="Input 2 2 5 3 2 5" xfId="3984" xr:uid="{00000000-0005-0000-0000-000080100000}"/>
    <cellStyle name="Input 2 2 5 3 2 6" xfId="3985" xr:uid="{00000000-0005-0000-0000-000081100000}"/>
    <cellStyle name="Input 2 2 5 3 3" xfId="3986" xr:uid="{00000000-0005-0000-0000-000082100000}"/>
    <cellStyle name="Input 2 2 5 3 3 2" xfId="3987" xr:uid="{00000000-0005-0000-0000-000083100000}"/>
    <cellStyle name="Input 2 2 5 3 4" xfId="3988" xr:uid="{00000000-0005-0000-0000-000084100000}"/>
    <cellStyle name="Input 2 2 5 3 5" xfId="3989" xr:uid="{00000000-0005-0000-0000-000085100000}"/>
    <cellStyle name="Input 2 2 5 3 6" xfId="3990" xr:uid="{00000000-0005-0000-0000-000086100000}"/>
    <cellStyle name="Input 2 2 5 3 7" xfId="3991" xr:uid="{00000000-0005-0000-0000-000087100000}"/>
    <cellStyle name="Input 2 2 5 4" xfId="3992" xr:uid="{00000000-0005-0000-0000-000088100000}"/>
    <cellStyle name="Input 2 2 5 4 2" xfId="3993" xr:uid="{00000000-0005-0000-0000-000089100000}"/>
    <cellStyle name="Input 2 2 5 4 2 2" xfId="3994" xr:uid="{00000000-0005-0000-0000-00008A100000}"/>
    <cellStyle name="Input 2 2 5 4 2 3" xfId="3995" xr:uid="{00000000-0005-0000-0000-00008B100000}"/>
    <cellStyle name="Input 2 2 5 4 2 4" xfId="3996" xr:uid="{00000000-0005-0000-0000-00008C100000}"/>
    <cellStyle name="Input 2 2 5 4 2 5" xfId="3997" xr:uid="{00000000-0005-0000-0000-00008D100000}"/>
    <cellStyle name="Input 2 2 5 4 2 6" xfId="3998" xr:uid="{00000000-0005-0000-0000-00008E100000}"/>
    <cellStyle name="Input 2 2 5 4 3" xfId="3999" xr:uid="{00000000-0005-0000-0000-00008F100000}"/>
    <cellStyle name="Input 2 2 5 4 3 2" xfId="4000" xr:uid="{00000000-0005-0000-0000-000090100000}"/>
    <cellStyle name="Input 2 2 5 4 4" xfId="4001" xr:uid="{00000000-0005-0000-0000-000091100000}"/>
    <cellStyle name="Input 2 2 5 4 5" xfId="4002" xr:uid="{00000000-0005-0000-0000-000092100000}"/>
    <cellStyle name="Input 2 2 5 4 6" xfId="4003" xr:uid="{00000000-0005-0000-0000-000093100000}"/>
    <cellStyle name="Input 2 2 5 4 7" xfId="4004" xr:uid="{00000000-0005-0000-0000-000094100000}"/>
    <cellStyle name="Input 2 2 5 5" xfId="4005" xr:uid="{00000000-0005-0000-0000-000095100000}"/>
    <cellStyle name="Input 2 2 5 5 2" xfId="4006" xr:uid="{00000000-0005-0000-0000-000096100000}"/>
    <cellStyle name="Input 2 2 5 5 2 2" xfId="4007" xr:uid="{00000000-0005-0000-0000-000097100000}"/>
    <cellStyle name="Input 2 2 5 5 2 3" xfId="4008" xr:uid="{00000000-0005-0000-0000-000098100000}"/>
    <cellStyle name="Input 2 2 5 5 2 4" xfId="4009" xr:uid="{00000000-0005-0000-0000-000099100000}"/>
    <cellStyle name="Input 2 2 5 5 2 5" xfId="4010" xr:uid="{00000000-0005-0000-0000-00009A100000}"/>
    <cellStyle name="Input 2 2 5 5 2 6" xfId="4011" xr:uid="{00000000-0005-0000-0000-00009B100000}"/>
    <cellStyle name="Input 2 2 5 5 3" xfId="4012" xr:uid="{00000000-0005-0000-0000-00009C100000}"/>
    <cellStyle name="Input 2 2 5 5 3 2" xfId="4013" xr:uid="{00000000-0005-0000-0000-00009D100000}"/>
    <cellStyle name="Input 2 2 5 5 4" xfId="4014" xr:uid="{00000000-0005-0000-0000-00009E100000}"/>
    <cellStyle name="Input 2 2 5 5 5" xfId="4015" xr:uid="{00000000-0005-0000-0000-00009F100000}"/>
    <cellStyle name="Input 2 2 5 5 6" xfId="4016" xr:uid="{00000000-0005-0000-0000-0000A0100000}"/>
    <cellStyle name="Input 2 2 5 5 7" xfId="4017" xr:uid="{00000000-0005-0000-0000-0000A1100000}"/>
    <cellStyle name="Input 2 2 5 6" xfId="4018" xr:uid="{00000000-0005-0000-0000-0000A2100000}"/>
    <cellStyle name="Input 2 2 5 6 2" xfId="4019" xr:uid="{00000000-0005-0000-0000-0000A3100000}"/>
    <cellStyle name="Input 2 2 5 6 2 2" xfId="4020" xr:uid="{00000000-0005-0000-0000-0000A4100000}"/>
    <cellStyle name="Input 2 2 5 6 2 3" xfId="4021" xr:uid="{00000000-0005-0000-0000-0000A5100000}"/>
    <cellStyle name="Input 2 2 5 6 2 4" xfId="4022" xr:uid="{00000000-0005-0000-0000-0000A6100000}"/>
    <cellStyle name="Input 2 2 5 6 2 5" xfId="4023" xr:uid="{00000000-0005-0000-0000-0000A7100000}"/>
    <cellStyle name="Input 2 2 5 6 2 6" xfId="4024" xr:uid="{00000000-0005-0000-0000-0000A8100000}"/>
    <cellStyle name="Input 2 2 5 6 3" xfId="4025" xr:uid="{00000000-0005-0000-0000-0000A9100000}"/>
    <cellStyle name="Input 2 2 5 6 3 2" xfId="4026" xr:uid="{00000000-0005-0000-0000-0000AA100000}"/>
    <cellStyle name="Input 2 2 5 6 4" xfId="4027" xr:uid="{00000000-0005-0000-0000-0000AB100000}"/>
    <cellStyle name="Input 2 2 5 6 5" xfId="4028" xr:uid="{00000000-0005-0000-0000-0000AC100000}"/>
    <cellStyle name="Input 2 2 5 6 6" xfId="4029" xr:uid="{00000000-0005-0000-0000-0000AD100000}"/>
    <cellStyle name="Input 2 2 5 6 7" xfId="4030" xr:uid="{00000000-0005-0000-0000-0000AE100000}"/>
    <cellStyle name="Input 2 2 5 7" xfId="4031" xr:uid="{00000000-0005-0000-0000-0000AF100000}"/>
    <cellStyle name="Input 2 2 5 7 2" xfId="4032" xr:uid="{00000000-0005-0000-0000-0000B0100000}"/>
    <cellStyle name="Input 2 2 5 7 2 2" xfId="4033" xr:uid="{00000000-0005-0000-0000-0000B1100000}"/>
    <cellStyle name="Input 2 2 5 7 2 3" xfId="4034" xr:uid="{00000000-0005-0000-0000-0000B2100000}"/>
    <cellStyle name="Input 2 2 5 7 2 4" xfId="4035" xr:uid="{00000000-0005-0000-0000-0000B3100000}"/>
    <cellStyle name="Input 2 2 5 7 2 5" xfId="4036" xr:uid="{00000000-0005-0000-0000-0000B4100000}"/>
    <cellStyle name="Input 2 2 5 7 2 6" xfId="4037" xr:uid="{00000000-0005-0000-0000-0000B5100000}"/>
    <cellStyle name="Input 2 2 5 7 3" xfId="4038" xr:uid="{00000000-0005-0000-0000-0000B6100000}"/>
    <cellStyle name="Input 2 2 5 7 3 2" xfId="4039" xr:uid="{00000000-0005-0000-0000-0000B7100000}"/>
    <cellStyle name="Input 2 2 5 7 4" xfId="4040" xr:uid="{00000000-0005-0000-0000-0000B8100000}"/>
    <cellStyle name="Input 2 2 5 7 5" xfId="4041" xr:uid="{00000000-0005-0000-0000-0000B9100000}"/>
    <cellStyle name="Input 2 2 5 7 6" xfId="4042" xr:uid="{00000000-0005-0000-0000-0000BA100000}"/>
    <cellStyle name="Input 2 2 5 7 7" xfId="4043" xr:uid="{00000000-0005-0000-0000-0000BB100000}"/>
    <cellStyle name="Input 2 2 5 8" xfId="4044" xr:uid="{00000000-0005-0000-0000-0000BC100000}"/>
    <cellStyle name="Input 2 2 5 8 2" xfId="4045" xr:uid="{00000000-0005-0000-0000-0000BD100000}"/>
    <cellStyle name="Input 2 2 5 8 2 2" xfId="4046" xr:uid="{00000000-0005-0000-0000-0000BE100000}"/>
    <cellStyle name="Input 2 2 5 8 2 3" xfId="4047" xr:uid="{00000000-0005-0000-0000-0000BF100000}"/>
    <cellStyle name="Input 2 2 5 8 2 4" xfId="4048" xr:uid="{00000000-0005-0000-0000-0000C0100000}"/>
    <cellStyle name="Input 2 2 5 8 2 5" xfId="4049" xr:uid="{00000000-0005-0000-0000-0000C1100000}"/>
    <cellStyle name="Input 2 2 5 8 2 6" xfId="4050" xr:uid="{00000000-0005-0000-0000-0000C2100000}"/>
    <cellStyle name="Input 2 2 5 8 3" xfId="4051" xr:uid="{00000000-0005-0000-0000-0000C3100000}"/>
    <cellStyle name="Input 2 2 5 8 3 2" xfId="4052" xr:uid="{00000000-0005-0000-0000-0000C4100000}"/>
    <cellStyle name="Input 2 2 5 8 4" xfId="4053" xr:uid="{00000000-0005-0000-0000-0000C5100000}"/>
    <cellStyle name="Input 2 2 5 8 5" xfId="4054" xr:uid="{00000000-0005-0000-0000-0000C6100000}"/>
    <cellStyle name="Input 2 2 5 8 6" xfId="4055" xr:uid="{00000000-0005-0000-0000-0000C7100000}"/>
    <cellStyle name="Input 2 2 5 8 7" xfId="4056" xr:uid="{00000000-0005-0000-0000-0000C8100000}"/>
    <cellStyle name="Input 2 2 5 9" xfId="4057" xr:uid="{00000000-0005-0000-0000-0000C9100000}"/>
    <cellStyle name="Input 2 2 5 9 2" xfId="4058" xr:uid="{00000000-0005-0000-0000-0000CA100000}"/>
    <cellStyle name="Input 2 2 5 9 3" xfId="4059" xr:uid="{00000000-0005-0000-0000-0000CB100000}"/>
    <cellStyle name="Input 2 2 5 9 4" xfId="4060" xr:uid="{00000000-0005-0000-0000-0000CC100000}"/>
    <cellStyle name="Input 2 2 5 9 5" xfId="4061" xr:uid="{00000000-0005-0000-0000-0000CD100000}"/>
    <cellStyle name="Input 2 2 5 9 6" xfId="4062" xr:uid="{00000000-0005-0000-0000-0000CE100000}"/>
    <cellStyle name="Input 2 2 5_Subsidy" xfId="4063" xr:uid="{00000000-0005-0000-0000-0000CF100000}"/>
    <cellStyle name="Input 2 2 6" xfId="4064" xr:uid="{00000000-0005-0000-0000-0000D0100000}"/>
    <cellStyle name="Input 2 2 6 2" xfId="4065" xr:uid="{00000000-0005-0000-0000-0000D1100000}"/>
    <cellStyle name="Input 2 2 6 2 2" xfId="4066" xr:uid="{00000000-0005-0000-0000-0000D2100000}"/>
    <cellStyle name="Input 2 2 6 2 2 2" xfId="4067" xr:uid="{00000000-0005-0000-0000-0000D3100000}"/>
    <cellStyle name="Input 2 2 6 2 2 3" xfId="4068" xr:uid="{00000000-0005-0000-0000-0000D4100000}"/>
    <cellStyle name="Input 2 2 6 2 2 4" xfId="4069" xr:uid="{00000000-0005-0000-0000-0000D5100000}"/>
    <cellStyle name="Input 2 2 6 2 2 5" xfId="4070" xr:uid="{00000000-0005-0000-0000-0000D6100000}"/>
    <cellStyle name="Input 2 2 6 2 2 6" xfId="4071" xr:uid="{00000000-0005-0000-0000-0000D7100000}"/>
    <cellStyle name="Input 2 2 6 2 3" xfId="4072" xr:uid="{00000000-0005-0000-0000-0000D8100000}"/>
    <cellStyle name="Input 2 2 6 2 3 2" xfId="4073" xr:uid="{00000000-0005-0000-0000-0000D9100000}"/>
    <cellStyle name="Input 2 2 6 2 4" xfId="4074" xr:uid="{00000000-0005-0000-0000-0000DA100000}"/>
    <cellStyle name="Input 2 2 6 2 5" xfId="4075" xr:uid="{00000000-0005-0000-0000-0000DB100000}"/>
    <cellStyle name="Input 2 2 6 2 6" xfId="4076" xr:uid="{00000000-0005-0000-0000-0000DC100000}"/>
    <cellStyle name="Input 2 2 6 2 7" xfId="4077" xr:uid="{00000000-0005-0000-0000-0000DD100000}"/>
    <cellStyle name="Input 2 2 6 3" xfId="4078" xr:uid="{00000000-0005-0000-0000-0000DE100000}"/>
    <cellStyle name="Input 2 2 6 3 2" xfId="4079" xr:uid="{00000000-0005-0000-0000-0000DF100000}"/>
    <cellStyle name="Input 2 2 6 3 3" xfId="4080" xr:uid="{00000000-0005-0000-0000-0000E0100000}"/>
    <cellStyle name="Input 2 2 6 3 4" xfId="4081" xr:uid="{00000000-0005-0000-0000-0000E1100000}"/>
    <cellStyle name="Input 2 2 6 3 5" xfId="4082" xr:uid="{00000000-0005-0000-0000-0000E2100000}"/>
    <cellStyle name="Input 2 2 6 3 6" xfId="4083" xr:uid="{00000000-0005-0000-0000-0000E3100000}"/>
    <cellStyle name="Input 2 2 6 4" xfId="4084" xr:uid="{00000000-0005-0000-0000-0000E4100000}"/>
    <cellStyle name="Input 2 2 6 4 2" xfId="4085" xr:uid="{00000000-0005-0000-0000-0000E5100000}"/>
    <cellStyle name="Input 2 2 6 5" xfId="4086" xr:uid="{00000000-0005-0000-0000-0000E6100000}"/>
    <cellStyle name="Input 2 2 6 6" xfId="4087" xr:uid="{00000000-0005-0000-0000-0000E7100000}"/>
    <cellStyle name="Input 2 2 6 7" xfId="4088" xr:uid="{00000000-0005-0000-0000-0000E8100000}"/>
    <cellStyle name="Input 2 2 6 8" xfId="4089" xr:uid="{00000000-0005-0000-0000-0000E9100000}"/>
    <cellStyle name="Input 2 2 6_Subsidy" xfId="4090" xr:uid="{00000000-0005-0000-0000-0000EA100000}"/>
    <cellStyle name="Input 2 2 7" xfId="4091" xr:uid="{00000000-0005-0000-0000-0000EB100000}"/>
    <cellStyle name="Input 2 2 7 2" xfId="4092" xr:uid="{00000000-0005-0000-0000-0000EC100000}"/>
    <cellStyle name="Input 2 2 7 2 2" xfId="4093" xr:uid="{00000000-0005-0000-0000-0000ED100000}"/>
    <cellStyle name="Input 2 2 7 2 3" xfId="4094" xr:uid="{00000000-0005-0000-0000-0000EE100000}"/>
    <cellStyle name="Input 2 2 7 2 4" xfId="4095" xr:uid="{00000000-0005-0000-0000-0000EF100000}"/>
    <cellStyle name="Input 2 2 7 2 5" xfId="4096" xr:uid="{00000000-0005-0000-0000-0000F0100000}"/>
    <cellStyle name="Input 2 2 7 2 6" xfId="4097" xr:uid="{00000000-0005-0000-0000-0000F1100000}"/>
    <cellStyle name="Input 2 2 7 3" xfId="4098" xr:uid="{00000000-0005-0000-0000-0000F2100000}"/>
    <cellStyle name="Input 2 2 7 3 2" xfId="4099" xr:uid="{00000000-0005-0000-0000-0000F3100000}"/>
    <cellStyle name="Input 2 2 7 4" xfId="4100" xr:uid="{00000000-0005-0000-0000-0000F4100000}"/>
    <cellStyle name="Input 2 2 7 5" xfId="4101" xr:uid="{00000000-0005-0000-0000-0000F5100000}"/>
    <cellStyle name="Input 2 2 7 6" xfId="4102" xr:uid="{00000000-0005-0000-0000-0000F6100000}"/>
    <cellStyle name="Input 2 2 7 7" xfId="4103" xr:uid="{00000000-0005-0000-0000-0000F7100000}"/>
    <cellStyle name="Input 2 2 8" xfId="4104" xr:uid="{00000000-0005-0000-0000-0000F8100000}"/>
    <cellStyle name="Input 2 2 8 2" xfId="4105" xr:uid="{00000000-0005-0000-0000-0000F9100000}"/>
    <cellStyle name="Input 2 2 8 2 2" xfId="4106" xr:uid="{00000000-0005-0000-0000-0000FA100000}"/>
    <cellStyle name="Input 2 2 8 2 3" xfId="4107" xr:uid="{00000000-0005-0000-0000-0000FB100000}"/>
    <cellStyle name="Input 2 2 8 2 4" xfId="4108" xr:uid="{00000000-0005-0000-0000-0000FC100000}"/>
    <cellStyle name="Input 2 2 8 2 5" xfId="4109" xr:uid="{00000000-0005-0000-0000-0000FD100000}"/>
    <cellStyle name="Input 2 2 8 2 6" xfId="4110" xr:uid="{00000000-0005-0000-0000-0000FE100000}"/>
    <cellStyle name="Input 2 2 8 3" xfId="4111" xr:uid="{00000000-0005-0000-0000-0000FF100000}"/>
    <cellStyle name="Input 2 2 8 3 2" xfId="4112" xr:uid="{00000000-0005-0000-0000-000000110000}"/>
    <cellStyle name="Input 2 2 8 4" xfId="4113" xr:uid="{00000000-0005-0000-0000-000001110000}"/>
    <cellStyle name="Input 2 2 8 5" xfId="4114" xr:uid="{00000000-0005-0000-0000-000002110000}"/>
    <cellStyle name="Input 2 2 8 6" xfId="4115" xr:uid="{00000000-0005-0000-0000-000003110000}"/>
    <cellStyle name="Input 2 2 8 7" xfId="4116" xr:uid="{00000000-0005-0000-0000-000004110000}"/>
    <cellStyle name="Input 2 2 9" xfId="4117" xr:uid="{00000000-0005-0000-0000-000005110000}"/>
    <cellStyle name="Input 2 2 9 2" xfId="4118" xr:uid="{00000000-0005-0000-0000-000006110000}"/>
    <cellStyle name="Input 2 2 9 2 2" xfId="4119" xr:uid="{00000000-0005-0000-0000-000007110000}"/>
    <cellStyle name="Input 2 2 9 2 3" xfId="4120" xr:uid="{00000000-0005-0000-0000-000008110000}"/>
    <cellStyle name="Input 2 2 9 2 4" xfId="4121" xr:uid="{00000000-0005-0000-0000-000009110000}"/>
    <cellStyle name="Input 2 2 9 2 5" xfId="4122" xr:uid="{00000000-0005-0000-0000-00000A110000}"/>
    <cellStyle name="Input 2 2 9 2 6" xfId="4123" xr:uid="{00000000-0005-0000-0000-00000B110000}"/>
    <cellStyle name="Input 2 2 9 3" xfId="4124" xr:uid="{00000000-0005-0000-0000-00000C110000}"/>
    <cellStyle name="Input 2 2 9 3 2" xfId="4125" xr:uid="{00000000-0005-0000-0000-00000D110000}"/>
    <cellStyle name="Input 2 2 9 4" xfId="4126" xr:uid="{00000000-0005-0000-0000-00000E110000}"/>
    <cellStyle name="Input 2 2 9 5" xfId="4127" xr:uid="{00000000-0005-0000-0000-00000F110000}"/>
    <cellStyle name="Input 2 2 9 6" xfId="4128" xr:uid="{00000000-0005-0000-0000-000010110000}"/>
    <cellStyle name="Input 2 2 9 7" xfId="4129" xr:uid="{00000000-0005-0000-0000-000011110000}"/>
    <cellStyle name="Input 2 2_ST" xfId="4130" xr:uid="{00000000-0005-0000-0000-000012110000}"/>
    <cellStyle name="Input 2 3" xfId="4131" xr:uid="{00000000-0005-0000-0000-000013110000}"/>
    <cellStyle name="Input 2 3 10" xfId="4132" xr:uid="{00000000-0005-0000-0000-000014110000}"/>
    <cellStyle name="Input 2 3 10 2" xfId="4133" xr:uid="{00000000-0005-0000-0000-000015110000}"/>
    <cellStyle name="Input 2 3 11" xfId="4134" xr:uid="{00000000-0005-0000-0000-000016110000}"/>
    <cellStyle name="Input 2 3 12" xfId="4135" xr:uid="{00000000-0005-0000-0000-000017110000}"/>
    <cellStyle name="Input 2 3 13" xfId="4136" xr:uid="{00000000-0005-0000-0000-000018110000}"/>
    <cellStyle name="Input 2 3 14" xfId="4137" xr:uid="{00000000-0005-0000-0000-000019110000}"/>
    <cellStyle name="Input 2 3 15" xfId="4138" xr:uid="{00000000-0005-0000-0000-00001A110000}"/>
    <cellStyle name="Input 2 3 2" xfId="4139" xr:uid="{00000000-0005-0000-0000-00001B110000}"/>
    <cellStyle name="Input 2 3 2 2" xfId="4140" xr:uid="{00000000-0005-0000-0000-00001C110000}"/>
    <cellStyle name="Input 2 3 2 2 2" xfId="4141" xr:uid="{00000000-0005-0000-0000-00001D110000}"/>
    <cellStyle name="Input 2 3 2 2 2 2" xfId="4142" xr:uid="{00000000-0005-0000-0000-00001E110000}"/>
    <cellStyle name="Input 2 3 2 2 2 3" xfId="4143" xr:uid="{00000000-0005-0000-0000-00001F110000}"/>
    <cellStyle name="Input 2 3 2 2 2 4" xfId="4144" xr:uid="{00000000-0005-0000-0000-000020110000}"/>
    <cellStyle name="Input 2 3 2 2 2 5" xfId="4145" xr:uid="{00000000-0005-0000-0000-000021110000}"/>
    <cellStyle name="Input 2 3 2 2 2 6" xfId="4146" xr:uid="{00000000-0005-0000-0000-000022110000}"/>
    <cellStyle name="Input 2 3 2 2 3" xfId="4147" xr:uid="{00000000-0005-0000-0000-000023110000}"/>
    <cellStyle name="Input 2 3 2 2 3 2" xfId="4148" xr:uid="{00000000-0005-0000-0000-000024110000}"/>
    <cellStyle name="Input 2 3 2 2 4" xfId="4149" xr:uid="{00000000-0005-0000-0000-000025110000}"/>
    <cellStyle name="Input 2 3 2 2 5" xfId="4150" xr:uid="{00000000-0005-0000-0000-000026110000}"/>
    <cellStyle name="Input 2 3 2 2 6" xfId="4151" xr:uid="{00000000-0005-0000-0000-000027110000}"/>
    <cellStyle name="Input 2 3 2 2 7" xfId="4152" xr:uid="{00000000-0005-0000-0000-000028110000}"/>
    <cellStyle name="Input 2 3 2 3" xfId="4153" xr:uid="{00000000-0005-0000-0000-000029110000}"/>
    <cellStyle name="Input 2 3 2 3 2" xfId="4154" xr:uid="{00000000-0005-0000-0000-00002A110000}"/>
    <cellStyle name="Input 2 3 2 3 3" xfId="4155" xr:uid="{00000000-0005-0000-0000-00002B110000}"/>
    <cellStyle name="Input 2 3 2 3 4" xfId="4156" xr:uid="{00000000-0005-0000-0000-00002C110000}"/>
    <cellStyle name="Input 2 3 2 3 5" xfId="4157" xr:uid="{00000000-0005-0000-0000-00002D110000}"/>
    <cellStyle name="Input 2 3 2 3 6" xfId="4158" xr:uid="{00000000-0005-0000-0000-00002E110000}"/>
    <cellStyle name="Input 2 3 2 4" xfId="4159" xr:uid="{00000000-0005-0000-0000-00002F110000}"/>
    <cellStyle name="Input 2 3 2 4 2" xfId="4160" xr:uid="{00000000-0005-0000-0000-000030110000}"/>
    <cellStyle name="Input 2 3 2 5" xfId="4161" xr:uid="{00000000-0005-0000-0000-000031110000}"/>
    <cellStyle name="Input 2 3 2 6" xfId="4162" xr:uid="{00000000-0005-0000-0000-000032110000}"/>
    <cellStyle name="Input 2 3 2 7" xfId="4163" xr:uid="{00000000-0005-0000-0000-000033110000}"/>
    <cellStyle name="Input 2 3 2 8" xfId="4164" xr:uid="{00000000-0005-0000-0000-000034110000}"/>
    <cellStyle name="Input 2 3 2_Subsidy" xfId="4165" xr:uid="{00000000-0005-0000-0000-000035110000}"/>
    <cellStyle name="Input 2 3 3" xfId="4166" xr:uid="{00000000-0005-0000-0000-000036110000}"/>
    <cellStyle name="Input 2 3 3 2" xfId="4167" xr:uid="{00000000-0005-0000-0000-000037110000}"/>
    <cellStyle name="Input 2 3 3 2 2" xfId="4168" xr:uid="{00000000-0005-0000-0000-000038110000}"/>
    <cellStyle name="Input 2 3 3 2 3" xfId="4169" xr:uid="{00000000-0005-0000-0000-000039110000}"/>
    <cellStyle name="Input 2 3 3 2 4" xfId="4170" xr:uid="{00000000-0005-0000-0000-00003A110000}"/>
    <cellStyle name="Input 2 3 3 2 5" xfId="4171" xr:uid="{00000000-0005-0000-0000-00003B110000}"/>
    <cellStyle name="Input 2 3 3 2 6" xfId="4172" xr:uid="{00000000-0005-0000-0000-00003C110000}"/>
    <cellStyle name="Input 2 3 3 3" xfId="4173" xr:uid="{00000000-0005-0000-0000-00003D110000}"/>
    <cellStyle name="Input 2 3 3 3 2" xfId="4174" xr:uid="{00000000-0005-0000-0000-00003E110000}"/>
    <cellStyle name="Input 2 3 3 4" xfId="4175" xr:uid="{00000000-0005-0000-0000-00003F110000}"/>
    <cellStyle name="Input 2 3 3 5" xfId="4176" xr:uid="{00000000-0005-0000-0000-000040110000}"/>
    <cellStyle name="Input 2 3 3 6" xfId="4177" xr:uid="{00000000-0005-0000-0000-000041110000}"/>
    <cellStyle name="Input 2 3 3 7" xfId="4178" xr:uid="{00000000-0005-0000-0000-000042110000}"/>
    <cellStyle name="Input 2 3 4" xfId="4179" xr:uid="{00000000-0005-0000-0000-000043110000}"/>
    <cellStyle name="Input 2 3 4 2" xfId="4180" xr:uid="{00000000-0005-0000-0000-000044110000}"/>
    <cellStyle name="Input 2 3 4 2 2" xfId="4181" xr:uid="{00000000-0005-0000-0000-000045110000}"/>
    <cellStyle name="Input 2 3 4 2 3" xfId="4182" xr:uid="{00000000-0005-0000-0000-000046110000}"/>
    <cellStyle name="Input 2 3 4 2 4" xfId="4183" xr:uid="{00000000-0005-0000-0000-000047110000}"/>
    <cellStyle name="Input 2 3 4 2 5" xfId="4184" xr:uid="{00000000-0005-0000-0000-000048110000}"/>
    <cellStyle name="Input 2 3 4 2 6" xfId="4185" xr:uid="{00000000-0005-0000-0000-000049110000}"/>
    <cellStyle name="Input 2 3 4 3" xfId="4186" xr:uid="{00000000-0005-0000-0000-00004A110000}"/>
    <cellStyle name="Input 2 3 4 3 2" xfId="4187" xr:uid="{00000000-0005-0000-0000-00004B110000}"/>
    <cellStyle name="Input 2 3 4 4" xfId="4188" xr:uid="{00000000-0005-0000-0000-00004C110000}"/>
    <cellStyle name="Input 2 3 4 5" xfId="4189" xr:uid="{00000000-0005-0000-0000-00004D110000}"/>
    <cellStyle name="Input 2 3 4 6" xfId="4190" xr:uid="{00000000-0005-0000-0000-00004E110000}"/>
    <cellStyle name="Input 2 3 4 7" xfId="4191" xr:uid="{00000000-0005-0000-0000-00004F110000}"/>
    <cellStyle name="Input 2 3 5" xfId="4192" xr:uid="{00000000-0005-0000-0000-000050110000}"/>
    <cellStyle name="Input 2 3 5 2" xfId="4193" xr:uid="{00000000-0005-0000-0000-000051110000}"/>
    <cellStyle name="Input 2 3 5 2 2" xfId="4194" xr:uid="{00000000-0005-0000-0000-000052110000}"/>
    <cellStyle name="Input 2 3 5 2 3" xfId="4195" xr:uid="{00000000-0005-0000-0000-000053110000}"/>
    <cellStyle name="Input 2 3 5 2 4" xfId="4196" xr:uid="{00000000-0005-0000-0000-000054110000}"/>
    <cellStyle name="Input 2 3 5 2 5" xfId="4197" xr:uid="{00000000-0005-0000-0000-000055110000}"/>
    <cellStyle name="Input 2 3 5 2 6" xfId="4198" xr:uid="{00000000-0005-0000-0000-000056110000}"/>
    <cellStyle name="Input 2 3 5 3" xfId="4199" xr:uid="{00000000-0005-0000-0000-000057110000}"/>
    <cellStyle name="Input 2 3 5 3 2" xfId="4200" xr:uid="{00000000-0005-0000-0000-000058110000}"/>
    <cellStyle name="Input 2 3 5 4" xfId="4201" xr:uid="{00000000-0005-0000-0000-000059110000}"/>
    <cellStyle name="Input 2 3 5 5" xfId="4202" xr:uid="{00000000-0005-0000-0000-00005A110000}"/>
    <cellStyle name="Input 2 3 5 6" xfId="4203" xr:uid="{00000000-0005-0000-0000-00005B110000}"/>
    <cellStyle name="Input 2 3 5 7" xfId="4204" xr:uid="{00000000-0005-0000-0000-00005C110000}"/>
    <cellStyle name="Input 2 3 6" xfId="4205" xr:uid="{00000000-0005-0000-0000-00005D110000}"/>
    <cellStyle name="Input 2 3 6 2" xfId="4206" xr:uid="{00000000-0005-0000-0000-00005E110000}"/>
    <cellStyle name="Input 2 3 6 2 2" xfId="4207" xr:uid="{00000000-0005-0000-0000-00005F110000}"/>
    <cellStyle name="Input 2 3 6 2 3" xfId="4208" xr:uid="{00000000-0005-0000-0000-000060110000}"/>
    <cellStyle name="Input 2 3 6 2 4" xfId="4209" xr:uid="{00000000-0005-0000-0000-000061110000}"/>
    <cellStyle name="Input 2 3 6 2 5" xfId="4210" xr:uid="{00000000-0005-0000-0000-000062110000}"/>
    <cellStyle name="Input 2 3 6 2 6" xfId="4211" xr:uid="{00000000-0005-0000-0000-000063110000}"/>
    <cellStyle name="Input 2 3 6 3" xfId="4212" xr:uid="{00000000-0005-0000-0000-000064110000}"/>
    <cellStyle name="Input 2 3 6 3 2" xfId="4213" xr:uid="{00000000-0005-0000-0000-000065110000}"/>
    <cellStyle name="Input 2 3 6 4" xfId="4214" xr:uid="{00000000-0005-0000-0000-000066110000}"/>
    <cellStyle name="Input 2 3 6 5" xfId="4215" xr:uid="{00000000-0005-0000-0000-000067110000}"/>
    <cellStyle name="Input 2 3 6 6" xfId="4216" xr:uid="{00000000-0005-0000-0000-000068110000}"/>
    <cellStyle name="Input 2 3 6 7" xfId="4217" xr:uid="{00000000-0005-0000-0000-000069110000}"/>
    <cellStyle name="Input 2 3 7" xfId="4218" xr:uid="{00000000-0005-0000-0000-00006A110000}"/>
    <cellStyle name="Input 2 3 7 2" xfId="4219" xr:uid="{00000000-0005-0000-0000-00006B110000}"/>
    <cellStyle name="Input 2 3 7 2 2" xfId="4220" xr:uid="{00000000-0005-0000-0000-00006C110000}"/>
    <cellStyle name="Input 2 3 7 2 3" xfId="4221" xr:uid="{00000000-0005-0000-0000-00006D110000}"/>
    <cellStyle name="Input 2 3 7 2 4" xfId="4222" xr:uid="{00000000-0005-0000-0000-00006E110000}"/>
    <cellStyle name="Input 2 3 7 2 5" xfId="4223" xr:uid="{00000000-0005-0000-0000-00006F110000}"/>
    <cellStyle name="Input 2 3 7 2 6" xfId="4224" xr:uid="{00000000-0005-0000-0000-000070110000}"/>
    <cellStyle name="Input 2 3 7 3" xfId="4225" xr:uid="{00000000-0005-0000-0000-000071110000}"/>
    <cellStyle name="Input 2 3 7 3 2" xfId="4226" xr:uid="{00000000-0005-0000-0000-000072110000}"/>
    <cellStyle name="Input 2 3 7 4" xfId="4227" xr:uid="{00000000-0005-0000-0000-000073110000}"/>
    <cellStyle name="Input 2 3 7 5" xfId="4228" xr:uid="{00000000-0005-0000-0000-000074110000}"/>
    <cellStyle name="Input 2 3 7 6" xfId="4229" xr:uid="{00000000-0005-0000-0000-000075110000}"/>
    <cellStyle name="Input 2 3 7 7" xfId="4230" xr:uid="{00000000-0005-0000-0000-000076110000}"/>
    <cellStyle name="Input 2 3 8" xfId="4231" xr:uid="{00000000-0005-0000-0000-000077110000}"/>
    <cellStyle name="Input 2 3 8 2" xfId="4232" xr:uid="{00000000-0005-0000-0000-000078110000}"/>
    <cellStyle name="Input 2 3 8 2 2" xfId="4233" xr:uid="{00000000-0005-0000-0000-000079110000}"/>
    <cellStyle name="Input 2 3 8 2 3" xfId="4234" xr:uid="{00000000-0005-0000-0000-00007A110000}"/>
    <cellStyle name="Input 2 3 8 2 4" xfId="4235" xr:uid="{00000000-0005-0000-0000-00007B110000}"/>
    <cellStyle name="Input 2 3 8 2 5" xfId="4236" xr:uid="{00000000-0005-0000-0000-00007C110000}"/>
    <cellStyle name="Input 2 3 8 2 6" xfId="4237" xr:uid="{00000000-0005-0000-0000-00007D110000}"/>
    <cellStyle name="Input 2 3 8 3" xfId="4238" xr:uid="{00000000-0005-0000-0000-00007E110000}"/>
    <cellStyle name="Input 2 3 8 3 2" xfId="4239" xr:uid="{00000000-0005-0000-0000-00007F110000}"/>
    <cellStyle name="Input 2 3 8 4" xfId="4240" xr:uid="{00000000-0005-0000-0000-000080110000}"/>
    <cellStyle name="Input 2 3 8 5" xfId="4241" xr:uid="{00000000-0005-0000-0000-000081110000}"/>
    <cellStyle name="Input 2 3 8 6" xfId="4242" xr:uid="{00000000-0005-0000-0000-000082110000}"/>
    <cellStyle name="Input 2 3 8 7" xfId="4243" xr:uid="{00000000-0005-0000-0000-000083110000}"/>
    <cellStyle name="Input 2 3 9" xfId="4244" xr:uid="{00000000-0005-0000-0000-000084110000}"/>
    <cellStyle name="Input 2 3 9 2" xfId="4245" xr:uid="{00000000-0005-0000-0000-000085110000}"/>
    <cellStyle name="Input 2 3 9 3" xfId="4246" xr:uid="{00000000-0005-0000-0000-000086110000}"/>
    <cellStyle name="Input 2 3 9 4" xfId="4247" xr:uid="{00000000-0005-0000-0000-000087110000}"/>
    <cellStyle name="Input 2 3 9 5" xfId="4248" xr:uid="{00000000-0005-0000-0000-000088110000}"/>
    <cellStyle name="Input 2 3 9 6" xfId="4249" xr:uid="{00000000-0005-0000-0000-000089110000}"/>
    <cellStyle name="Input 2 3_Subsidy" xfId="4250" xr:uid="{00000000-0005-0000-0000-00008A110000}"/>
    <cellStyle name="Input 2 4" xfId="4251" xr:uid="{00000000-0005-0000-0000-00008B110000}"/>
    <cellStyle name="Input 2 4 10" xfId="4252" xr:uid="{00000000-0005-0000-0000-00008C110000}"/>
    <cellStyle name="Input 2 4 10 2" xfId="4253" xr:uid="{00000000-0005-0000-0000-00008D110000}"/>
    <cellStyle name="Input 2 4 11" xfId="4254" xr:uid="{00000000-0005-0000-0000-00008E110000}"/>
    <cellStyle name="Input 2 4 12" xfId="4255" xr:uid="{00000000-0005-0000-0000-00008F110000}"/>
    <cellStyle name="Input 2 4 13" xfId="4256" xr:uid="{00000000-0005-0000-0000-000090110000}"/>
    <cellStyle name="Input 2 4 14" xfId="4257" xr:uid="{00000000-0005-0000-0000-000091110000}"/>
    <cellStyle name="Input 2 4 2" xfId="4258" xr:uid="{00000000-0005-0000-0000-000092110000}"/>
    <cellStyle name="Input 2 4 2 2" xfId="4259" xr:uid="{00000000-0005-0000-0000-000093110000}"/>
    <cellStyle name="Input 2 4 2 2 2" xfId="4260" xr:uid="{00000000-0005-0000-0000-000094110000}"/>
    <cellStyle name="Input 2 4 2 2 2 2" xfId="4261" xr:uid="{00000000-0005-0000-0000-000095110000}"/>
    <cellStyle name="Input 2 4 2 2 2 3" xfId="4262" xr:uid="{00000000-0005-0000-0000-000096110000}"/>
    <cellStyle name="Input 2 4 2 2 2 4" xfId="4263" xr:uid="{00000000-0005-0000-0000-000097110000}"/>
    <cellStyle name="Input 2 4 2 2 2 5" xfId="4264" xr:uid="{00000000-0005-0000-0000-000098110000}"/>
    <cellStyle name="Input 2 4 2 2 2 6" xfId="4265" xr:uid="{00000000-0005-0000-0000-000099110000}"/>
    <cellStyle name="Input 2 4 2 2 3" xfId="4266" xr:uid="{00000000-0005-0000-0000-00009A110000}"/>
    <cellStyle name="Input 2 4 2 2 3 2" xfId="4267" xr:uid="{00000000-0005-0000-0000-00009B110000}"/>
    <cellStyle name="Input 2 4 2 2 4" xfId="4268" xr:uid="{00000000-0005-0000-0000-00009C110000}"/>
    <cellStyle name="Input 2 4 2 2 5" xfId="4269" xr:uid="{00000000-0005-0000-0000-00009D110000}"/>
    <cellStyle name="Input 2 4 2 2 6" xfId="4270" xr:uid="{00000000-0005-0000-0000-00009E110000}"/>
    <cellStyle name="Input 2 4 2 2 7" xfId="4271" xr:uid="{00000000-0005-0000-0000-00009F110000}"/>
    <cellStyle name="Input 2 4 2 3" xfId="4272" xr:uid="{00000000-0005-0000-0000-0000A0110000}"/>
    <cellStyle name="Input 2 4 2 3 2" xfId="4273" xr:uid="{00000000-0005-0000-0000-0000A1110000}"/>
    <cellStyle name="Input 2 4 2 3 3" xfId="4274" xr:uid="{00000000-0005-0000-0000-0000A2110000}"/>
    <cellStyle name="Input 2 4 2 3 4" xfId="4275" xr:uid="{00000000-0005-0000-0000-0000A3110000}"/>
    <cellStyle name="Input 2 4 2 3 5" xfId="4276" xr:uid="{00000000-0005-0000-0000-0000A4110000}"/>
    <cellStyle name="Input 2 4 2 3 6" xfId="4277" xr:uid="{00000000-0005-0000-0000-0000A5110000}"/>
    <cellStyle name="Input 2 4 2 4" xfId="4278" xr:uid="{00000000-0005-0000-0000-0000A6110000}"/>
    <cellStyle name="Input 2 4 2 4 2" xfId="4279" xr:uid="{00000000-0005-0000-0000-0000A7110000}"/>
    <cellStyle name="Input 2 4 2 5" xfId="4280" xr:uid="{00000000-0005-0000-0000-0000A8110000}"/>
    <cellStyle name="Input 2 4 2 6" xfId="4281" xr:uid="{00000000-0005-0000-0000-0000A9110000}"/>
    <cellStyle name="Input 2 4 2 7" xfId="4282" xr:uid="{00000000-0005-0000-0000-0000AA110000}"/>
    <cellStyle name="Input 2 4 2 8" xfId="4283" xr:uid="{00000000-0005-0000-0000-0000AB110000}"/>
    <cellStyle name="Input 2 4 2_Subsidy" xfId="4284" xr:uid="{00000000-0005-0000-0000-0000AC110000}"/>
    <cellStyle name="Input 2 4 3" xfId="4285" xr:uid="{00000000-0005-0000-0000-0000AD110000}"/>
    <cellStyle name="Input 2 4 3 2" xfId="4286" xr:uid="{00000000-0005-0000-0000-0000AE110000}"/>
    <cellStyle name="Input 2 4 3 2 2" xfId="4287" xr:uid="{00000000-0005-0000-0000-0000AF110000}"/>
    <cellStyle name="Input 2 4 3 2 3" xfId="4288" xr:uid="{00000000-0005-0000-0000-0000B0110000}"/>
    <cellStyle name="Input 2 4 3 2 4" xfId="4289" xr:uid="{00000000-0005-0000-0000-0000B1110000}"/>
    <cellStyle name="Input 2 4 3 2 5" xfId="4290" xr:uid="{00000000-0005-0000-0000-0000B2110000}"/>
    <cellStyle name="Input 2 4 3 2 6" xfId="4291" xr:uid="{00000000-0005-0000-0000-0000B3110000}"/>
    <cellStyle name="Input 2 4 3 3" xfId="4292" xr:uid="{00000000-0005-0000-0000-0000B4110000}"/>
    <cellStyle name="Input 2 4 3 3 2" xfId="4293" xr:uid="{00000000-0005-0000-0000-0000B5110000}"/>
    <cellStyle name="Input 2 4 3 4" xfId="4294" xr:uid="{00000000-0005-0000-0000-0000B6110000}"/>
    <cellStyle name="Input 2 4 3 5" xfId="4295" xr:uid="{00000000-0005-0000-0000-0000B7110000}"/>
    <cellStyle name="Input 2 4 3 6" xfId="4296" xr:uid="{00000000-0005-0000-0000-0000B8110000}"/>
    <cellStyle name="Input 2 4 3 7" xfId="4297" xr:uid="{00000000-0005-0000-0000-0000B9110000}"/>
    <cellStyle name="Input 2 4 4" xfId="4298" xr:uid="{00000000-0005-0000-0000-0000BA110000}"/>
    <cellStyle name="Input 2 4 4 2" xfId="4299" xr:uid="{00000000-0005-0000-0000-0000BB110000}"/>
    <cellStyle name="Input 2 4 4 2 2" xfId="4300" xr:uid="{00000000-0005-0000-0000-0000BC110000}"/>
    <cellStyle name="Input 2 4 4 2 3" xfId="4301" xr:uid="{00000000-0005-0000-0000-0000BD110000}"/>
    <cellStyle name="Input 2 4 4 2 4" xfId="4302" xr:uid="{00000000-0005-0000-0000-0000BE110000}"/>
    <cellStyle name="Input 2 4 4 2 5" xfId="4303" xr:uid="{00000000-0005-0000-0000-0000BF110000}"/>
    <cellStyle name="Input 2 4 4 2 6" xfId="4304" xr:uid="{00000000-0005-0000-0000-0000C0110000}"/>
    <cellStyle name="Input 2 4 4 3" xfId="4305" xr:uid="{00000000-0005-0000-0000-0000C1110000}"/>
    <cellStyle name="Input 2 4 4 3 2" xfId="4306" xr:uid="{00000000-0005-0000-0000-0000C2110000}"/>
    <cellStyle name="Input 2 4 4 4" xfId="4307" xr:uid="{00000000-0005-0000-0000-0000C3110000}"/>
    <cellStyle name="Input 2 4 4 5" xfId="4308" xr:uid="{00000000-0005-0000-0000-0000C4110000}"/>
    <cellStyle name="Input 2 4 4 6" xfId="4309" xr:uid="{00000000-0005-0000-0000-0000C5110000}"/>
    <cellStyle name="Input 2 4 4 7" xfId="4310" xr:uid="{00000000-0005-0000-0000-0000C6110000}"/>
    <cellStyle name="Input 2 4 5" xfId="4311" xr:uid="{00000000-0005-0000-0000-0000C7110000}"/>
    <cellStyle name="Input 2 4 5 2" xfId="4312" xr:uid="{00000000-0005-0000-0000-0000C8110000}"/>
    <cellStyle name="Input 2 4 5 2 2" xfId="4313" xr:uid="{00000000-0005-0000-0000-0000C9110000}"/>
    <cellStyle name="Input 2 4 5 2 3" xfId="4314" xr:uid="{00000000-0005-0000-0000-0000CA110000}"/>
    <cellStyle name="Input 2 4 5 2 4" xfId="4315" xr:uid="{00000000-0005-0000-0000-0000CB110000}"/>
    <cellStyle name="Input 2 4 5 2 5" xfId="4316" xr:uid="{00000000-0005-0000-0000-0000CC110000}"/>
    <cellStyle name="Input 2 4 5 2 6" xfId="4317" xr:uid="{00000000-0005-0000-0000-0000CD110000}"/>
    <cellStyle name="Input 2 4 5 3" xfId="4318" xr:uid="{00000000-0005-0000-0000-0000CE110000}"/>
    <cellStyle name="Input 2 4 5 3 2" xfId="4319" xr:uid="{00000000-0005-0000-0000-0000CF110000}"/>
    <cellStyle name="Input 2 4 5 4" xfId="4320" xr:uid="{00000000-0005-0000-0000-0000D0110000}"/>
    <cellStyle name="Input 2 4 5 5" xfId="4321" xr:uid="{00000000-0005-0000-0000-0000D1110000}"/>
    <cellStyle name="Input 2 4 5 6" xfId="4322" xr:uid="{00000000-0005-0000-0000-0000D2110000}"/>
    <cellStyle name="Input 2 4 5 7" xfId="4323" xr:uid="{00000000-0005-0000-0000-0000D3110000}"/>
    <cellStyle name="Input 2 4 6" xfId="4324" xr:uid="{00000000-0005-0000-0000-0000D4110000}"/>
    <cellStyle name="Input 2 4 6 2" xfId="4325" xr:uid="{00000000-0005-0000-0000-0000D5110000}"/>
    <cellStyle name="Input 2 4 6 2 2" xfId="4326" xr:uid="{00000000-0005-0000-0000-0000D6110000}"/>
    <cellStyle name="Input 2 4 6 2 3" xfId="4327" xr:uid="{00000000-0005-0000-0000-0000D7110000}"/>
    <cellStyle name="Input 2 4 6 2 4" xfId="4328" xr:uid="{00000000-0005-0000-0000-0000D8110000}"/>
    <cellStyle name="Input 2 4 6 2 5" xfId="4329" xr:uid="{00000000-0005-0000-0000-0000D9110000}"/>
    <cellStyle name="Input 2 4 6 2 6" xfId="4330" xr:uid="{00000000-0005-0000-0000-0000DA110000}"/>
    <cellStyle name="Input 2 4 6 3" xfId="4331" xr:uid="{00000000-0005-0000-0000-0000DB110000}"/>
    <cellStyle name="Input 2 4 6 3 2" xfId="4332" xr:uid="{00000000-0005-0000-0000-0000DC110000}"/>
    <cellStyle name="Input 2 4 6 4" xfId="4333" xr:uid="{00000000-0005-0000-0000-0000DD110000}"/>
    <cellStyle name="Input 2 4 6 5" xfId="4334" xr:uid="{00000000-0005-0000-0000-0000DE110000}"/>
    <cellStyle name="Input 2 4 6 6" xfId="4335" xr:uid="{00000000-0005-0000-0000-0000DF110000}"/>
    <cellStyle name="Input 2 4 6 7" xfId="4336" xr:uid="{00000000-0005-0000-0000-0000E0110000}"/>
    <cellStyle name="Input 2 4 7" xfId="4337" xr:uid="{00000000-0005-0000-0000-0000E1110000}"/>
    <cellStyle name="Input 2 4 7 2" xfId="4338" xr:uid="{00000000-0005-0000-0000-0000E2110000}"/>
    <cellStyle name="Input 2 4 7 2 2" xfId="4339" xr:uid="{00000000-0005-0000-0000-0000E3110000}"/>
    <cellStyle name="Input 2 4 7 2 3" xfId="4340" xr:uid="{00000000-0005-0000-0000-0000E4110000}"/>
    <cellStyle name="Input 2 4 7 2 4" xfId="4341" xr:uid="{00000000-0005-0000-0000-0000E5110000}"/>
    <cellStyle name="Input 2 4 7 2 5" xfId="4342" xr:uid="{00000000-0005-0000-0000-0000E6110000}"/>
    <cellStyle name="Input 2 4 7 2 6" xfId="4343" xr:uid="{00000000-0005-0000-0000-0000E7110000}"/>
    <cellStyle name="Input 2 4 7 3" xfId="4344" xr:uid="{00000000-0005-0000-0000-0000E8110000}"/>
    <cellStyle name="Input 2 4 7 3 2" xfId="4345" xr:uid="{00000000-0005-0000-0000-0000E9110000}"/>
    <cellStyle name="Input 2 4 7 4" xfId="4346" xr:uid="{00000000-0005-0000-0000-0000EA110000}"/>
    <cellStyle name="Input 2 4 7 5" xfId="4347" xr:uid="{00000000-0005-0000-0000-0000EB110000}"/>
    <cellStyle name="Input 2 4 7 6" xfId="4348" xr:uid="{00000000-0005-0000-0000-0000EC110000}"/>
    <cellStyle name="Input 2 4 7 7" xfId="4349" xr:uid="{00000000-0005-0000-0000-0000ED110000}"/>
    <cellStyle name="Input 2 4 8" xfId="4350" xr:uid="{00000000-0005-0000-0000-0000EE110000}"/>
    <cellStyle name="Input 2 4 8 2" xfId="4351" xr:uid="{00000000-0005-0000-0000-0000EF110000}"/>
    <cellStyle name="Input 2 4 8 2 2" xfId="4352" xr:uid="{00000000-0005-0000-0000-0000F0110000}"/>
    <cellStyle name="Input 2 4 8 2 3" xfId="4353" xr:uid="{00000000-0005-0000-0000-0000F1110000}"/>
    <cellStyle name="Input 2 4 8 2 4" xfId="4354" xr:uid="{00000000-0005-0000-0000-0000F2110000}"/>
    <cellStyle name="Input 2 4 8 2 5" xfId="4355" xr:uid="{00000000-0005-0000-0000-0000F3110000}"/>
    <cellStyle name="Input 2 4 8 2 6" xfId="4356" xr:uid="{00000000-0005-0000-0000-0000F4110000}"/>
    <cellStyle name="Input 2 4 8 3" xfId="4357" xr:uid="{00000000-0005-0000-0000-0000F5110000}"/>
    <cellStyle name="Input 2 4 8 3 2" xfId="4358" xr:uid="{00000000-0005-0000-0000-0000F6110000}"/>
    <cellStyle name="Input 2 4 8 4" xfId="4359" xr:uid="{00000000-0005-0000-0000-0000F7110000}"/>
    <cellStyle name="Input 2 4 8 5" xfId="4360" xr:uid="{00000000-0005-0000-0000-0000F8110000}"/>
    <cellStyle name="Input 2 4 8 6" xfId="4361" xr:uid="{00000000-0005-0000-0000-0000F9110000}"/>
    <cellStyle name="Input 2 4 8 7" xfId="4362" xr:uid="{00000000-0005-0000-0000-0000FA110000}"/>
    <cellStyle name="Input 2 4 9" xfId="4363" xr:uid="{00000000-0005-0000-0000-0000FB110000}"/>
    <cellStyle name="Input 2 4 9 2" xfId="4364" xr:uid="{00000000-0005-0000-0000-0000FC110000}"/>
    <cellStyle name="Input 2 4 9 3" xfId="4365" xr:uid="{00000000-0005-0000-0000-0000FD110000}"/>
    <cellStyle name="Input 2 4 9 4" xfId="4366" xr:uid="{00000000-0005-0000-0000-0000FE110000}"/>
    <cellStyle name="Input 2 4 9 5" xfId="4367" xr:uid="{00000000-0005-0000-0000-0000FF110000}"/>
    <cellStyle name="Input 2 4 9 6" xfId="4368" xr:uid="{00000000-0005-0000-0000-000000120000}"/>
    <cellStyle name="Input 2 4_Subsidy" xfId="4369" xr:uid="{00000000-0005-0000-0000-000001120000}"/>
    <cellStyle name="Input 2 5" xfId="4370" xr:uid="{00000000-0005-0000-0000-000002120000}"/>
    <cellStyle name="Input 2 5 10" xfId="4371" xr:uid="{00000000-0005-0000-0000-000003120000}"/>
    <cellStyle name="Input 2 5 10 2" xfId="4372" xr:uid="{00000000-0005-0000-0000-000004120000}"/>
    <cellStyle name="Input 2 5 11" xfId="4373" xr:uid="{00000000-0005-0000-0000-000005120000}"/>
    <cellStyle name="Input 2 5 12" xfId="4374" xr:uid="{00000000-0005-0000-0000-000006120000}"/>
    <cellStyle name="Input 2 5 13" xfId="4375" xr:uid="{00000000-0005-0000-0000-000007120000}"/>
    <cellStyle name="Input 2 5 14" xfId="4376" xr:uid="{00000000-0005-0000-0000-000008120000}"/>
    <cellStyle name="Input 2 5 2" xfId="4377" xr:uid="{00000000-0005-0000-0000-000009120000}"/>
    <cellStyle name="Input 2 5 2 2" xfId="4378" xr:uid="{00000000-0005-0000-0000-00000A120000}"/>
    <cellStyle name="Input 2 5 2 2 2" xfId="4379" xr:uid="{00000000-0005-0000-0000-00000B120000}"/>
    <cellStyle name="Input 2 5 2 2 2 2" xfId="4380" xr:uid="{00000000-0005-0000-0000-00000C120000}"/>
    <cellStyle name="Input 2 5 2 2 2 3" xfId="4381" xr:uid="{00000000-0005-0000-0000-00000D120000}"/>
    <cellStyle name="Input 2 5 2 2 2 4" xfId="4382" xr:uid="{00000000-0005-0000-0000-00000E120000}"/>
    <cellStyle name="Input 2 5 2 2 2 5" xfId="4383" xr:uid="{00000000-0005-0000-0000-00000F120000}"/>
    <cellStyle name="Input 2 5 2 2 2 6" xfId="4384" xr:uid="{00000000-0005-0000-0000-000010120000}"/>
    <cellStyle name="Input 2 5 2 2 3" xfId="4385" xr:uid="{00000000-0005-0000-0000-000011120000}"/>
    <cellStyle name="Input 2 5 2 2 3 2" xfId="4386" xr:uid="{00000000-0005-0000-0000-000012120000}"/>
    <cellStyle name="Input 2 5 2 2 4" xfId="4387" xr:uid="{00000000-0005-0000-0000-000013120000}"/>
    <cellStyle name="Input 2 5 2 2 5" xfId="4388" xr:uid="{00000000-0005-0000-0000-000014120000}"/>
    <cellStyle name="Input 2 5 2 2 6" xfId="4389" xr:uid="{00000000-0005-0000-0000-000015120000}"/>
    <cellStyle name="Input 2 5 2 2 7" xfId="4390" xr:uid="{00000000-0005-0000-0000-000016120000}"/>
    <cellStyle name="Input 2 5 2 3" xfId="4391" xr:uid="{00000000-0005-0000-0000-000017120000}"/>
    <cellStyle name="Input 2 5 2 3 2" xfId="4392" xr:uid="{00000000-0005-0000-0000-000018120000}"/>
    <cellStyle name="Input 2 5 2 3 3" xfId="4393" xr:uid="{00000000-0005-0000-0000-000019120000}"/>
    <cellStyle name="Input 2 5 2 3 4" xfId="4394" xr:uid="{00000000-0005-0000-0000-00001A120000}"/>
    <cellStyle name="Input 2 5 2 3 5" xfId="4395" xr:uid="{00000000-0005-0000-0000-00001B120000}"/>
    <cellStyle name="Input 2 5 2 3 6" xfId="4396" xr:uid="{00000000-0005-0000-0000-00001C120000}"/>
    <cellStyle name="Input 2 5 2 4" xfId="4397" xr:uid="{00000000-0005-0000-0000-00001D120000}"/>
    <cellStyle name="Input 2 5 2 4 2" xfId="4398" xr:uid="{00000000-0005-0000-0000-00001E120000}"/>
    <cellStyle name="Input 2 5 2 5" xfId="4399" xr:uid="{00000000-0005-0000-0000-00001F120000}"/>
    <cellStyle name="Input 2 5 2 6" xfId="4400" xr:uid="{00000000-0005-0000-0000-000020120000}"/>
    <cellStyle name="Input 2 5 2 7" xfId="4401" xr:uid="{00000000-0005-0000-0000-000021120000}"/>
    <cellStyle name="Input 2 5 2 8" xfId="4402" xr:uid="{00000000-0005-0000-0000-000022120000}"/>
    <cellStyle name="Input 2 5 2_Subsidy" xfId="4403" xr:uid="{00000000-0005-0000-0000-000023120000}"/>
    <cellStyle name="Input 2 5 3" xfId="4404" xr:uid="{00000000-0005-0000-0000-000024120000}"/>
    <cellStyle name="Input 2 5 3 2" xfId="4405" xr:uid="{00000000-0005-0000-0000-000025120000}"/>
    <cellStyle name="Input 2 5 3 2 2" xfId="4406" xr:uid="{00000000-0005-0000-0000-000026120000}"/>
    <cellStyle name="Input 2 5 3 2 3" xfId="4407" xr:uid="{00000000-0005-0000-0000-000027120000}"/>
    <cellStyle name="Input 2 5 3 2 4" xfId="4408" xr:uid="{00000000-0005-0000-0000-000028120000}"/>
    <cellStyle name="Input 2 5 3 2 5" xfId="4409" xr:uid="{00000000-0005-0000-0000-000029120000}"/>
    <cellStyle name="Input 2 5 3 2 6" xfId="4410" xr:uid="{00000000-0005-0000-0000-00002A120000}"/>
    <cellStyle name="Input 2 5 3 3" xfId="4411" xr:uid="{00000000-0005-0000-0000-00002B120000}"/>
    <cellStyle name="Input 2 5 3 3 2" xfId="4412" xr:uid="{00000000-0005-0000-0000-00002C120000}"/>
    <cellStyle name="Input 2 5 3 4" xfId="4413" xr:uid="{00000000-0005-0000-0000-00002D120000}"/>
    <cellStyle name="Input 2 5 3 5" xfId="4414" xr:uid="{00000000-0005-0000-0000-00002E120000}"/>
    <cellStyle name="Input 2 5 3 6" xfId="4415" xr:uid="{00000000-0005-0000-0000-00002F120000}"/>
    <cellStyle name="Input 2 5 3 7" xfId="4416" xr:uid="{00000000-0005-0000-0000-000030120000}"/>
    <cellStyle name="Input 2 5 4" xfId="4417" xr:uid="{00000000-0005-0000-0000-000031120000}"/>
    <cellStyle name="Input 2 5 4 2" xfId="4418" xr:uid="{00000000-0005-0000-0000-000032120000}"/>
    <cellStyle name="Input 2 5 4 2 2" xfId="4419" xr:uid="{00000000-0005-0000-0000-000033120000}"/>
    <cellStyle name="Input 2 5 4 2 3" xfId="4420" xr:uid="{00000000-0005-0000-0000-000034120000}"/>
    <cellStyle name="Input 2 5 4 2 4" xfId="4421" xr:uid="{00000000-0005-0000-0000-000035120000}"/>
    <cellStyle name="Input 2 5 4 2 5" xfId="4422" xr:uid="{00000000-0005-0000-0000-000036120000}"/>
    <cellStyle name="Input 2 5 4 2 6" xfId="4423" xr:uid="{00000000-0005-0000-0000-000037120000}"/>
    <cellStyle name="Input 2 5 4 3" xfId="4424" xr:uid="{00000000-0005-0000-0000-000038120000}"/>
    <cellStyle name="Input 2 5 4 3 2" xfId="4425" xr:uid="{00000000-0005-0000-0000-000039120000}"/>
    <cellStyle name="Input 2 5 4 4" xfId="4426" xr:uid="{00000000-0005-0000-0000-00003A120000}"/>
    <cellStyle name="Input 2 5 4 5" xfId="4427" xr:uid="{00000000-0005-0000-0000-00003B120000}"/>
    <cellStyle name="Input 2 5 4 6" xfId="4428" xr:uid="{00000000-0005-0000-0000-00003C120000}"/>
    <cellStyle name="Input 2 5 4 7" xfId="4429" xr:uid="{00000000-0005-0000-0000-00003D120000}"/>
    <cellStyle name="Input 2 5 5" xfId="4430" xr:uid="{00000000-0005-0000-0000-00003E120000}"/>
    <cellStyle name="Input 2 5 5 2" xfId="4431" xr:uid="{00000000-0005-0000-0000-00003F120000}"/>
    <cellStyle name="Input 2 5 5 2 2" xfId="4432" xr:uid="{00000000-0005-0000-0000-000040120000}"/>
    <cellStyle name="Input 2 5 5 2 3" xfId="4433" xr:uid="{00000000-0005-0000-0000-000041120000}"/>
    <cellStyle name="Input 2 5 5 2 4" xfId="4434" xr:uid="{00000000-0005-0000-0000-000042120000}"/>
    <cellStyle name="Input 2 5 5 2 5" xfId="4435" xr:uid="{00000000-0005-0000-0000-000043120000}"/>
    <cellStyle name="Input 2 5 5 2 6" xfId="4436" xr:uid="{00000000-0005-0000-0000-000044120000}"/>
    <cellStyle name="Input 2 5 5 3" xfId="4437" xr:uid="{00000000-0005-0000-0000-000045120000}"/>
    <cellStyle name="Input 2 5 5 3 2" xfId="4438" xr:uid="{00000000-0005-0000-0000-000046120000}"/>
    <cellStyle name="Input 2 5 5 4" xfId="4439" xr:uid="{00000000-0005-0000-0000-000047120000}"/>
    <cellStyle name="Input 2 5 5 5" xfId="4440" xr:uid="{00000000-0005-0000-0000-000048120000}"/>
    <cellStyle name="Input 2 5 5 6" xfId="4441" xr:uid="{00000000-0005-0000-0000-000049120000}"/>
    <cellStyle name="Input 2 5 5 7" xfId="4442" xr:uid="{00000000-0005-0000-0000-00004A120000}"/>
    <cellStyle name="Input 2 5 6" xfId="4443" xr:uid="{00000000-0005-0000-0000-00004B120000}"/>
    <cellStyle name="Input 2 5 6 2" xfId="4444" xr:uid="{00000000-0005-0000-0000-00004C120000}"/>
    <cellStyle name="Input 2 5 6 2 2" xfId="4445" xr:uid="{00000000-0005-0000-0000-00004D120000}"/>
    <cellStyle name="Input 2 5 6 2 3" xfId="4446" xr:uid="{00000000-0005-0000-0000-00004E120000}"/>
    <cellStyle name="Input 2 5 6 2 4" xfId="4447" xr:uid="{00000000-0005-0000-0000-00004F120000}"/>
    <cellStyle name="Input 2 5 6 2 5" xfId="4448" xr:uid="{00000000-0005-0000-0000-000050120000}"/>
    <cellStyle name="Input 2 5 6 2 6" xfId="4449" xr:uid="{00000000-0005-0000-0000-000051120000}"/>
    <cellStyle name="Input 2 5 6 3" xfId="4450" xr:uid="{00000000-0005-0000-0000-000052120000}"/>
    <cellStyle name="Input 2 5 6 3 2" xfId="4451" xr:uid="{00000000-0005-0000-0000-000053120000}"/>
    <cellStyle name="Input 2 5 6 4" xfId="4452" xr:uid="{00000000-0005-0000-0000-000054120000}"/>
    <cellStyle name="Input 2 5 6 5" xfId="4453" xr:uid="{00000000-0005-0000-0000-000055120000}"/>
    <cellStyle name="Input 2 5 6 6" xfId="4454" xr:uid="{00000000-0005-0000-0000-000056120000}"/>
    <cellStyle name="Input 2 5 6 7" xfId="4455" xr:uid="{00000000-0005-0000-0000-000057120000}"/>
    <cellStyle name="Input 2 5 7" xfId="4456" xr:uid="{00000000-0005-0000-0000-000058120000}"/>
    <cellStyle name="Input 2 5 7 2" xfId="4457" xr:uid="{00000000-0005-0000-0000-000059120000}"/>
    <cellStyle name="Input 2 5 7 2 2" xfId="4458" xr:uid="{00000000-0005-0000-0000-00005A120000}"/>
    <cellStyle name="Input 2 5 7 2 3" xfId="4459" xr:uid="{00000000-0005-0000-0000-00005B120000}"/>
    <cellStyle name="Input 2 5 7 2 4" xfId="4460" xr:uid="{00000000-0005-0000-0000-00005C120000}"/>
    <cellStyle name="Input 2 5 7 2 5" xfId="4461" xr:uid="{00000000-0005-0000-0000-00005D120000}"/>
    <cellStyle name="Input 2 5 7 2 6" xfId="4462" xr:uid="{00000000-0005-0000-0000-00005E120000}"/>
    <cellStyle name="Input 2 5 7 3" xfId="4463" xr:uid="{00000000-0005-0000-0000-00005F120000}"/>
    <cellStyle name="Input 2 5 7 3 2" xfId="4464" xr:uid="{00000000-0005-0000-0000-000060120000}"/>
    <cellStyle name="Input 2 5 7 4" xfId="4465" xr:uid="{00000000-0005-0000-0000-000061120000}"/>
    <cellStyle name="Input 2 5 7 5" xfId="4466" xr:uid="{00000000-0005-0000-0000-000062120000}"/>
    <cellStyle name="Input 2 5 7 6" xfId="4467" xr:uid="{00000000-0005-0000-0000-000063120000}"/>
    <cellStyle name="Input 2 5 7 7" xfId="4468" xr:uid="{00000000-0005-0000-0000-000064120000}"/>
    <cellStyle name="Input 2 5 8" xfId="4469" xr:uid="{00000000-0005-0000-0000-000065120000}"/>
    <cellStyle name="Input 2 5 8 2" xfId="4470" xr:uid="{00000000-0005-0000-0000-000066120000}"/>
    <cellStyle name="Input 2 5 8 2 2" xfId="4471" xr:uid="{00000000-0005-0000-0000-000067120000}"/>
    <cellStyle name="Input 2 5 8 2 3" xfId="4472" xr:uid="{00000000-0005-0000-0000-000068120000}"/>
    <cellStyle name="Input 2 5 8 2 4" xfId="4473" xr:uid="{00000000-0005-0000-0000-000069120000}"/>
    <cellStyle name="Input 2 5 8 2 5" xfId="4474" xr:uid="{00000000-0005-0000-0000-00006A120000}"/>
    <cellStyle name="Input 2 5 8 2 6" xfId="4475" xr:uid="{00000000-0005-0000-0000-00006B120000}"/>
    <cellStyle name="Input 2 5 8 3" xfId="4476" xr:uid="{00000000-0005-0000-0000-00006C120000}"/>
    <cellStyle name="Input 2 5 8 3 2" xfId="4477" xr:uid="{00000000-0005-0000-0000-00006D120000}"/>
    <cellStyle name="Input 2 5 8 4" xfId="4478" xr:uid="{00000000-0005-0000-0000-00006E120000}"/>
    <cellStyle name="Input 2 5 8 5" xfId="4479" xr:uid="{00000000-0005-0000-0000-00006F120000}"/>
    <cellStyle name="Input 2 5 8 6" xfId="4480" xr:uid="{00000000-0005-0000-0000-000070120000}"/>
    <cellStyle name="Input 2 5 8 7" xfId="4481" xr:uid="{00000000-0005-0000-0000-000071120000}"/>
    <cellStyle name="Input 2 5 9" xfId="4482" xr:uid="{00000000-0005-0000-0000-000072120000}"/>
    <cellStyle name="Input 2 5 9 2" xfId="4483" xr:uid="{00000000-0005-0000-0000-000073120000}"/>
    <cellStyle name="Input 2 5 9 3" xfId="4484" xr:uid="{00000000-0005-0000-0000-000074120000}"/>
    <cellStyle name="Input 2 5 9 4" xfId="4485" xr:uid="{00000000-0005-0000-0000-000075120000}"/>
    <cellStyle name="Input 2 5 9 5" xfId="4486" xr:uid="{00000000-0005-0000-0000-000076120000}"/>
    <cellStyle name="Input 2 5 9 6" xfId="4487" xr:uid="{00000000-0005-0000-0000-000077120000}"/>
    <cellStyle name="Input 2 5_Subsidy" xfId="4488" xr:uid="{00000000-0005-0000-0000-000078120000}"/>
    <cellStyle name="Input 2 6" xfId="4489" xr:uid="{00000000-0005-0000-0000-000079120000}"/>
    <cellStyle name="Input 2 6 10" xfId="4490" xr:uid="{00000000-0005-0000-0000-00007A120000}"/>
    <cellStyle name="Input 2 6 10 2" xfId="4491" xr:uid="{00000000-0005-0000-0000-00007B120000}"/>
    <cellStyle name="Input 2 6 11" xfId="4492" xr:uid="{00000000-0005-0000-0000-00007C120000}"/>
    <cellStyle name="Input 2 6 12" xfId="4493" xr:uid="{00000000-0005-0000-0000-00007D120000}"/>
    <cellStyle name="Input 2 6 13" xfId="4494" xr:uid="{00000000-0005-0000-0000-00007E120000}"/>
    <cellStyle name="Input 2 6 14" xfId="4495" xr:uid="{00000000-0005-0000-0000-00007F120000}"/>
    <cellStyle name="Input 2 6 2" xfId="4496" xr:uid="{00000000-0005-0000-0000-000080120000}"/>
    <cellStyle name="Input 2 6 2 2" xfId="4497" xr:uid="{00000000-0005-0000-0000-000081120000}"/>
    <cellStyle name="Input 2 6 2 2 2" xfId="4498" xr:uid="{00000000-0005-0000-0000-000082120000}"/>
    <cellStyle name="Input 2 6 2 2 2 2" xfId="4499" xr:uid="{00000000-0005-0000-0000-000083120000}"/>
    <cellStyle name="Input 2 6 2 2 2 3" xfId="4500" xr:uid="{00000000-0005-0000-0000-000084120000}"/>
    <cellStyle name="Input 2 6 2 2 2 4" xfId="4501" xr:uid="{00000000-0005-0000-0000-000085120000}"/>
    <cellStyle name="Input 2 6 2 2 2 5" xfId="4502" xr:uid="{00000000-0005-0000-0000-000086120000}"/>
    <cellStyle name="Input 2 6 2 2 2 6" xfId="4503" xr:uid="{00000000-0005-0000-0000-000087120000}"/>
    <cellStyle name="Input 2 6 2 2 3" xfId="4504" xr:uid="{00000000-0005-0000-0000-000088120000}"/>
    <cellStyle name="Input 2 6 2 2 3 2" xfId="4505" xr:uid="{00000000-0005-0000-0000-000089120000}"/>
    <cellStyle name="Input 2 6 2 2 4" xfId="4506" xr:uid="{00000000-0005-0000-0000-00008A120000}"/>
    <cellStyle name="Input 2 6 2 2 5" xfId="4507" xr:uid="{00000000-0005-0000-0000-00008B120000}"/>
    <cellStyle name="Input 2 6 2 2 6" xfId="4508" xr:uid="{00000000-0005-0000-0000-00008C120000}"/>
    <cellStyle name="Input 2 6 2 2 7" xfId="4509" xr:uid="{00000000-0005-0000-0000-00008D120000}"/>
    <cellStyle name="Input 2 6 2 3" xfId="4510" xr:uid="{00000000-0005-0000-0000-00008E120000}"/>
    <cellStyle name="Input 2 6 2 3 2" xfId="4511" xr:uid="{00000000-0005-0000-0000-00008F120000}"/>
    <cellStyle name="Input 2 6 2 3 3" xfId="4512" xr:uid="{00000000-0005-0000-0000-000090120000}"/>
    <cellStyle name="Input 2 6 2 3 4" xfId="4513" xr:uid="{00000000-0005-0000-0000-000091120000}"/>
    <cellStyle name="Input 2 6 2 3 5" xfId="4514" xr:uid="{00000000-0005-0000-0000-000092120000}"/>
    <cellStyle name="Input 2 6 2 3 6" xfId="4515" xr:uid="{00000000-0005-0000-0000-000093120000}"/>
    <cellStyle name="Input 2 6 2 4" xfId="4516" xr:uid="{00000000-0005-0000-0000-000094120000}"/>
    <cellStyle name="Input 2 6 2 4 2" xfId="4517" xr:uid="{00000000-0005-0000-0000-000095120000}"/>
    <cellStyle name="Input 2 6 2 5" xfId="4518" xr:uid="{00000000-0005-0000-0000-000096120000}"/>
    <cellStyle name="Input 2 6 2 6" xfId="4519" xr:uid="{00000000-0005-0000-0000-000097120000}"/>
    <cellStyle name="Input 2 6 2 7" xfId="4520" xr:uid="{00000000-0005-0000-0000-000098120000}"/>
    <cellStyle name="Input 2 6 2 8" xfId="4521" xr:uid="{00000000-0005-0000-0000-000099120000}"/>
    <cellStyle name="Input 2 6 2_Subsidy" xfId="4522" xr:uid="{00000000-0005-0000-0000-00009A120000}"/>
    <cellStyle name="Input 2 6 3" xfId="4523" xr:uid="{00000000-0005-0000-0000-00009B120000}"/>
    <cellStyle name="Input 2 6 3 2" xfId="4524" xr:uid="{00000000-0005-0000-0000-00009C120000}"/>
    <cellStyle name="Input 2 6 3 2 2" xfId="4525" xr:uid="{00000000-0005-0000-0000-00009D120000}"/>
    <cellStyle name="Input 2 6 3 2 3" xfId="4526" xr:uid="{00000000-0005-0000-0000-00009E120000}"/>
    <cellStyle name="Input 2 6 3 2 4" xfId="4527" xr:uid="{00000000-0005-0000-0000-00009F120000}"/>
    <cellStyle name="Input 2 6 3 2 5" xfId="4528" xr:uid="{00000000-0005-0000-0000-0000A0120000}"/>
    <cellStyle name="Input 2 6 3 2 6" xfId="4529" xr:uid="{00000000-0005-0000-0000-0000A1120000}"/>
    <cellStyle name="Input 2 6 3 3" xfId="4530" xr:uid="{00000000-0005-0000-0000-0000A2120000}"/>
    <cellStyle name="Input 2 6 3 3 2" xfId="4531" xr:uid="{00000000-0005-0000-0000-0000A3120000}"/>
    <cellStyle name="Input 2 6 3 4" xfId="4532" xr:uid="{00000000-0005-0000-0000-0000A4120000}"/>
    <cellStyle name="Input 2 6 3 5" xfId="4533" xr:uid="{00000000-0005-0000-0000-0000A5120000}"/>
    <cellStyle name="Input 2 6 3 6" xfId="4534" xr:uid="{00000000-0005-0000-0000-0000A6120000}"/>
    <cellStyle name="Input 2 6 3 7" xfId="4535" xr:uid="{00000000-0005-0000-0000-0000A7120000}"/>
    <cellStyle name="Input 2 6 4" xfId="4536" xr:uid="{00000000-0005-0000-0000-0000A8120000}"/>
    <cellStyle name="Input 2 6 4 2" xfId="4537" xr:uid="{00000000-0005-0000-0000-0000A9120000}"/>
    <cellStyle name="Input 2 6 4 2 2" xfId="4538" xr:uid="{00000000-0005-0000-0000-0000AA120000}"/>
    <cellStyle name="Input 2 6 4 2 3" xfId="4539" xr:uid="{00000000-0005-0000-0000-0000AB120000}"/>
    <cellStyle name="Input 2 6 4 2 4" xfId="4540" xr:uid="{00000000-0005-0000-0000-0000AC120000}"/>
    <cellStyle name="Input 2 6 4 2 5" xfId="4541" xr:uid="{00000000-0005-0000-0000-0000AD120000}"/>
    <cellStyle name="Input 2 6 4 2 6" xfId="4542" xr:uid="{00000000-0005-0000-0000-0000AE120000}"/>
    <cellStyle name="Input 2 6 4 3" xfId="4543" xr:uid="{00000000-0005-0000-0000-0000AF120000}"/>
    <cellStyle name="Input 2 6 4 3 2" xfId="4544" xr:uid="{00000000-0005-0000-0000-0000B0120000}"/>
    <cellStyle name="Input 2 6 4 4" xfId="4545" xr:uid="{00000000-0005-0000-0000-0000B1120000}"/>
    <cellStyle name="Input 2 6 4 5" xfId="4546" xr:uid="{00000000-0005-0000-0000-0000B2120000}"/>
    <cellStyle name="Input 2 6 4 6" xfId="4547" xr:uid="{00000000-0005-0000-0000-0000B3120000}"/>
    <cellStyle name="Input 2 6 4 7" xfId="4548" xr:uid="{00000000-0005-0000-0000-0000B4120000}"/>
    <cellStyle name="Input 2 6 5" xfId="4549" xr:uid="{00000000-0005-0000-0000-0000B5120000}"/>
    <cellStyle name="Input 2 6 5 2" xfId="4550" xr:uid="{00000000-0005-0000-0000-0000B6120000}"/>
    <cellStyle name="Input 2 6 5 2 2" xfId="4551" xr:uid="{00000000-0005-0000-0000-0000B7120000}"/>
    <cellStyle name="Input 2 6 5 2 3" xfId="4552" xr:uid="{00000000-0005-0000-0000-0000B8120000}"/>
    <cellStyle name="Input 2 6 5 2 4" xfId="4553" xr:uid="{00000000-0005-0000-0000-0000B9120000}"/>
    <cellStyle name="Input 2 6 5 2 5" xfId="4554" xr:uid="{00000000-0005-0000-0000-0000BA120000}"/>
    <cellStyle name="Input 2 6 5 2 6" xfId="4555" xr:uid="{00000000-0005-0000-0000-0000BB120000}"/>
    <cellStyle name="Input 2 6 5 3" xfId="4556" xr:uid="{00000000-0005-0000-0000-0000BC120000}"/>
    <cellStyle name="Input 2 6 5 3 2" xfId="4557" xr:uid="{00000000-0005-0000-0000-0000BD120000}"/>
    <cellStyle name="Input 2 6 5 4" xfId="4558" xr:uid="{00000000-0005-0000-0000-0000BE120000}"/>
    <cellStyle name="Input 2 6 5 5" xfId="4559" xr:uid="{00000000-0005-0000-0000-0000BF120000}"/>
    <cellStyle name="Input 2 6 5 6" xfId="4560" xr:uid="{00000000-0005-0000-0000-0000C0120000}"/>
    <cellStyle name="Input 2 6 5 7" xfId="4561" xr:uid="{00000000-0005-0000-0000-0000C1120000}"/>
    <cellStyle name="Input 2 6 6" xfId="4562" xr:uid="{00000000-0005-0000-0000-0000C2120000}"/>
    <cellStyle name="Input 2 6 6 2" xfId="4563" xr:uid="{00000000-0005-0000-0000-0000C3120000}"/>
    <cellStyle name="Input 2 6 6 2 2" xfId="4564" xr:uid="{00000000-0005-0000-0000-0000C4120000}"/>
    <cellStyle name="Input 2 6 6 2 3" xfId="4565" xr:uid="{00000000-0005-0000-0000-0000C5120000}"/>
    <cellStyle name="Input 2 6 6 2 4" xfId="4566" xr:uid="{00000000-0005-0000-0000-0000C6120000}"/>
    <cellStyle name="Input 2 6 6 2 5" xfId="4567" xr:uid="{00000000-0005-0000-0000-0000C7120000}"/>
    <cellStyle name="Input 2 6 6 2 6" xfId="4568" xr:uid="{00000000-0005-0000-0000-0000C8120000}"/>
    <cellStyle name="Input 2 6 6 3" xfId="4569" xr:uid="{00000000-0005-0000-0000-0000C9120000}"/>
    <cellStyle name="Input 2 6 6 3 2" xfId="4570" xr:uid="{00000000-0005-0000-0000-0000CA120000}"/>
    <cellStyle name="Input 2 6 6 4" xfId="4571" xr:uid="{00000000-0005-0000-0000-0000CB120000}"/>
    <cellStyle name="Input 2 6 6 5" xfId="4572" xr:uid="{00000000-0005-0000-0000-0000CC120000}"/>
    <cellStyle name="Input 2 6 6 6" xfId="4573" xr:uid="{00000000-0005-0000-0000-0000CD120000}"/>
    <cellStyle name="Input 2 6 6 7" xfId="4574" xr:uid="{00000000-0005-0000-0000-0000CE120000}"/>
    <cellStyle name="Input 2 6 7" xfId="4575" xr:uid="{00000000-0005-0000-0000-0000CF120000}"/>
    <cellStyle name="Input 2 6 7 2" xfId="4576" xr:uid="{00000000-0005-0000-0000-0000D0120000}"/>
    <cellStyle name="Input 2 6 7 2 2" xfId="4577" xr:uid="{00000000-0005-0000-0000-0000D1120000}"/>
    <cellStyle name="Input 2 6 7 2 3" xfId="4578" xr:uid="{00000000-0005-0000-0000-0000D2120000}"/>
    <cellStyle name="Input 2 6 7 2 4" xfId="4579" xr:uid="{00000000-0005-0000-0000-0000D3120000}"/>
    <cellStyle name="Input 2 6 7 2 5" xfId="4580" xr:uid="{00000000-0005-0000-0000-0000D4120000}"/>
    <cellStyle name="Input 2 6 7 2 6" xfId="4581" xr:uid="{00000000-0005-0000-0000-0000D5120000}"/>
    <cellStyle name="Input 2 6 7 3" xfId="4582" xr:uid="{00000000-0005-0000-0000-0000D6120000}"/>
    <cellStyle name="Input 2 6 7 3 2" xfId="4583" xr:uid="{00000000-0005-0000-0000-0000D7120000}"/>
    <cellStyle name="Input 2 6 7 4" xfId="4584" xr:uid="{00000000-0005-0000-0000-0000D8120000}"/>
    <cellStyle name="Input 2 6 7 5" xfId="4585" xr:uid="{00000000-0005-0000-0000-0000D9120000}"/>
    <cellStyle name="Input 2 6 7 6" xfId="4586" xr:uid="{00000000-0005-0000-0000-0000DA120000}"/>
    <cellStyle name="Input 2 6 7 7" xfId="4587" xr:uid="{00000000-0005-0000-0000-0000DB120000}"/>
    <cellStyle name="Input 2 6 8" xfId="4588" xr:uid="{00000000-0005-0000-0000-0000DC120000}"/>
    <cellStyle name="Input 2 6 8 2" xfId="4589" xr:uid="{00000000-0005-0000-0000-0000DD120000}"/>
    <cellStyle name="Input 2 6 8 2 2" xfId="4590" xr:uid="{00000000-0005-0000-0000-0000DE120000}"/>
    <cellStyle name="Input 2 6 8 2 3" xfId="4591" xr:uid="{00000000-0005-0000-0000-0000DF120000}"/>
    <cellStyle name="Input 2 6 8 2 4" xfId="4592" xr:uid="{00000000-0005-0000-0000-0000E0120000}"/>
    <cellStyle name="Input 2 6 8 2 5" xfId="4593" xr:uid="{00000000-0005-0000-0000-0000E1120000}"/>
    <cellStyle name="Input 2 6 8 2 6" xfId="4594" xr:uid="{00000000-0005-0000-0000-0000E2120000}"/>
    <cellStyle name="Input 2 6 8 3" xfId="4595" xr:uid="{00000000-0005-0000-0000-0000E3120000}"/>
    <cellStyle name="Input 2 6 8 3 2" xfId="4596" xr:uid="{00000000-0005-0000-0000-0000E4120000}"/>
    <cellStyle name="Input 2 6 8 4" xfId="4597" xr:uid="{00000000-0005-0000-0000-0000E5120000}"/>
    <cellStyle name="Input 2 6 8 5" xfId="4598" xr:uid="{00000000-0005-0000-0000-0000E6120000}"/>
    <cellStyle name="Input 2 6 8 6" xfId="4599" xr:uid="{00000000-0005-0000-0000-0000E7120000}"/>
    <cellStyle name="Input 2 6 8 7" xfId="4600" xr:uid="{00000000-0005-0000-0000-0000E8120000}"/>
    <cellStyle name="Input 2 6 9" xfId="4601" xr:uid="{00000000-0005-0000-0000-0000E9120000}"/>
    <cellStyle name="Input 2 6 9 2" xfId="4602" xr:uid="{00000000-0005-0000-0000-0000EA120000}"/>
    <cellStyle name="Input 2 6 9 3" xfId="4603" xr:uid="{00000000-0005-0000-0000-0000EB120000}"/>
    <cellStyle name="Input 2 6 9 4" xfId="4604" xr:uid="{00000000-0005-0000-0000-0000EC120000}"/>
    <cellStyle name="Input 2 6 9 5" xfId="4605" xr:uid="{00000000-0005-0000-0000-0000ED120000}"/>
    <cellStyle name="Input 2 6 9 6" xfId="4606" xr:uid="{00000000-0005-0000-0000-0000EE120000}"/>
    <cellStyle name="Input 2 6_Subsidy" xfId="4607" xr:uid="{00000000-0005-0000-0000-0000EF120000}"/>
    <cellStyle name="Input 2 7" xfId="4608" xr:uid="{00000000-0005-0000-0000-0000F0120000}"/>
    <cellStyle name="Input 2 7 2" xfId="4609" xr:uid="{00000000-0005-0000-0000-0000F1120000}"/>
    <cellStyle name="Input 2 7 2 2" xfId="4610" xr:uid="{00000000-0005-0000-0000-0000F2120000}"/>
    <cellStyle name="Input 2 7 2 2 2" xfId="4611" xr:uid="{00000000-0005-0000-0000-0000F3120000}"/>
    <cellStyle name="Input 2 7 2 2 3" xfId="4612" xr:uid="{00000000-0005-0000-0000-0000F4120000}"/>
    <cellStyle name="Input 2 7 2 2 4" xfId="4613" xr:uid="{00000000-0005-0000-0000-0000F5120000}"/>
    <cellStyle name="Input 2 7 2 2 5" xfId="4614" xr:uid="{00000000-0005-0000-0000-0000F6120000}"/>
    <cellStyle name="Input 2 7 2 2 6" xfId="4615" xr:uid="{00000000-0005-0000-0000-0000F7120000}"/>
    <cellStyle name="Input 2 7 2 3" xfId="4616" xr:uid="{00000000-0005-0000-0000-0000F8120000}"/>
    <cellStyle name="Input 2 7 2 3 2" xfId="4617" xr:uid="{00000000-0005-0000-0000-0000F9120000}"/>
    <cellStyle name="Input 2 7 2 4" xfId="4618" xr:uid="{00000000-0005-0000-0000-0000FA120000}"/>
    <cellStyle name="Input 2 7 2 5" xfId="4619" xr:uid="{00000000-0005-0000-0000-0000FB120000}"/>
    <cellStyle name="Input 2 7 2 6" xfId="4620" xr:uid="{00000000-0005-0000-0000-0000FC120000}"/>
    <cellStyle name="Input 2 7 2 7" xfId="4621" xr:uid="{00000000-0005-0000-0000-0000FD120000}"/>
    <cellStyle name="Input 2 7 3" xfId="4622" xr:uid="{00000000-0005-0000-0000-0000FE120000}"/>
    <cellStyle name="Input 2 7 3 2" xfId="4623" xr:uid="{00000000-0005-0000-0000-0000FF120000}"/>
    <cellStyle name="Input 2 7 3 3" xfId="4624" xr:uid="{00000000-0005-0000-0000-000000130000}"/>
    <cellStyle name="Input 2 7 3 4" xfId="4625" xr:uid="{00000000-0005-0000-0000-000001130000}"/>
    <cellStyle name="Input 2 7 3 5" xfId="4626" xr:uid="{00000000-0005-0000-0000-000002130000}"/>
    <cellStyle name="Input 2 7 3 6" xfId="4627" xr:uid="{00000000-0005-0000-0000-000003130000}"/>
    <cellStyle name="Input 2 7 4" xfId="4628" xr:uid="{00000000-0005-0000-0000-000004130000}"/>
    <cellStyle name="Input 2 7 4 2" xfId="4629" xr:uid="{00000000-0005-0000-0000-000005130000}"/>
    <cellStyle name="Input 2 7 5" xfId="4630" xr:uid="{00000000-0005-0000-0000-000006130000}"/>
    <cellStyle name="Input 2 7 6" xfId="4631" xr:uid="{00000000-0005-0000-0000-000007130000}"/>
    <cellStyle name="Input 2 7 7" xfId="4632" xr:uid="{00000000-0005-0000-0000-000008130000}"/>
    <cellStyle name="Input 2 7 8" xfId="4633" xr:uid="{00000000-0005-0000-0000-000009130000}"/>
    <cellStyle name="Input 2 7_Subsidy" xfId="4634" xr:uid="{00000000-0005-0000-0000-00000A130000}"/>
    <cellStyle name="Input 2 8" xfId="4635" xr:uid="{00000000-0005-0000-0000-00000B130000}"/>
    <cellStyle name="Input 2 8 2" xfId="4636" xr:uid="{00000000-0005-0000-0000-00000C130000}"/>
    <cellStyle name="Input 2 8 3" xfId="4637" xr:uid="{00000000-0005-0000-0000-00000D130000}"/>
    <cellStyle name="Input 2 8 4" xfId="4638" xr:uid="{00000000-0005-0000-0000-00000E130000}"/>
    <cellStyle name="Input 2 8 5" xfId="4639" xr:uid="{00000000-0005-0000-0000-00000F130000}"/>
    <cellStyle name="Input 2 8 6" xfId="4640" xr:uid="{00000000-0005-0000-0000-000010130000}"/>
    <cellStyle name="Input 2 9" xfId="4641" xr:uid="{00000000-0005-0000-0000-000011130000}"/>
    <cellStyle name="Input 2 9 2" xfId="4642" xr:uid="{00000000-0005-0000-0000-000012130000}"/>
    <cellStyle name="Input 2_277" xfId="4643" xr:uid="{00000000-0005-0000-0000-000013130000}"/>
    <cellStyle name="Input 20" xfId="4644" xr:uid="{00000000-0005-0000-0000-000014130000}"/>
    <cellStyle name="Input 21" xfId="4645" xr:uid="{00000000-0005-0000-0000-000015130000}"/>
    <cellStyle name="Input 22" xfId="4646" xr:uid="{00000000-0005-0000-0000-000016130000}"/>
    <cellStyle name="Input 23" xfId="4647" xr:uid="{00000000-0005-0000-0000-000017130000}"/>
    <cellStyle name="Input 24" xfId="4648" xr:uid="{00000000-0005-0000-0000-000018130000}"/>
    <cellStyle name="Input 25" xfId="4649" xr:uid="{00000000-0005-0000-0000-000019130000}"/>
    <cellStyle name="Input 26" xfId="4650" xr:uid="{00000000-0005-0000-0000-00001A130000}"/>
    <cellStyle name="Input 27" xfId="4651" xr:uid="{00000000-0005-0000-0000-00001B130000}"/>
    <cellStyle name="Input 28" xfId="4652" xr:uid="{00000000-0005-0000-0000-00001C130000}"/>
    <cellStyle name="Input 29" xfId="4653" xr:uid="{00000000-0005-0000-0000-00001D130000}"/>
    <cellStyle name="Input 3" xfId="4654" xr:uid="{00000000-0005-0000-0000-00001E130000}"/>
    <cellStyle name="Input 3 10" xfId="4655" xr:uid="{00000000-0005-0000-0000-00001F130000}"/>
    <cellStyle name="Input 3 10 2" xfId="4656" xr:uid="{00000000-0005-0000-0000-000020130000}"/>
    <cellStyle name="Input 3 10 2 2" xfId="4657" xr:uid="{00000000-0005-0000-0000-000021130000}"/>
    <cellStyle name="Input 3 10 2 3" xfId="4658" xr:uid="{00000000-0005-0000-0000-000022130000}"/>
    <cellStyle name="Input 3 10 2 4" xfId="4659" xr:uid="{00000000-0005-0000-0000-000023130000}"/>
    <cellStyle name="Input 3 10 2 5" xfId="4660" xr:uid="{00000000-0005-0000-0000-000024130000}"/>
    <cellStyle name="Input 3 10 2 6" xfId="4661" xr:uid="{00000000-0005-0000-0000-000025130000}"/>
    <cellStyle name="Input 3 10 3" xfId="4662" xr:uid="{00000000-0005-0000-0000-000026130000}"/>
    <cellStyle name="Input 3 10 3 2" xfId="4663" xr:uid="{00000000-0005-0000-0000-000027130000}"/>
    <cellStyle name="Input 3 10 4" xfId="4664" xr:uid="{00000000-0005-0000-0000-000028130000}"/>
    <cellStyle name="Input 3 10 5" xfId="4665" xr:uid="{00000000-0005-0000-0000-000029130000}"/>
    <cellStyle name="Input 3 10 6" xfId="4666" xr:uid="{00000000-0005-0000-0000-00002A130000}"/>
    <cellStyle name="Input 3 10 7" xfId="4667" xr:uid="{00000000-0005-0000-0000-00002B130000}"/>
    <cellStyle name="Input 3 11" xfId="4668" xr:uid="{00000000-0005-0000-0000-00002C130000}"/>
    <cellStyle name="Input 3 11 2" xfId="4669" xr:uid="{00000000-0005-0000-0000-00002D130000}"/>
    <cellStyle name="Input 3 11 2 2" xfId="4670" xr:uid="{00000000-0005-0000-0000-00002E130000}"/>
    <cellStyle name="Input 3 11 2 3" xfId="4671" xr:uid="{00000000-0005-0000-0000-00002F130000}"/>
    <cellStyle name="Input 3 11 2 4" xfId="4672" xr:uid="{00000000-0005-0000-0000-000030130000}"/>
    <cellStyle name="Input 3 11 2 5" xfId="4673" xr:uid="{00000000-0005-0000-0000-000031130000}"/>
    <cellStyle name="Input 3 11 2 6" xfId="4674" xr:uid="{00000000-0005-0000-0000-000032130000}"/>
    <cellStyle name="Input 3 11 3" xfId="4675" xr:uid="{00000000-0005-0000-0000-000033130000}"/>
    <cellStyle name="Input 3 11 3 2" xfId="4676" xr:uid="{00000000-0005-0000-0000-000034130000}"/>
    <cellStyle name="Input 3 11 4" xfId="4677" xr:uid="{00000000-0005-0000-0000-000035130000}"/>
    <cellStyle name="Input 3 11 5" xfId="4678" xr:uid="{00000000-0005-0000-0000-000036130000}"/>
    <cellStyle name="Input 3 11 6" xfId="4679" xr:uid="{00000000-0005-0000-0000-000037130000}"/>
    <cellStyle name="Input 3 11 7" xfId="4680" xr:uid="{00000000-0005-0000-0000-000038130000}"/>
    <cellStyle name="Input 3 12" xfId="4681" xr:uid="{00000000-0005-0000-0000-000039130000}"/>
    <cellStyle name="Input 3 12 2" xfId="4682" xr:uid="{00000000-0005-0000-0000-00003A130000}"/>
    <cellStyle name="Input 3 12 2 2" xfId="4683" xr:uid="{00000000-0005-0000-0000-00003B130000}"/>
    <cellStyle name="Input 3 12 2 3" xfId="4684" xr:uid="{00000000-0005-0000-0000-00003C130000}"/>
    <cellStyle name="Input 3 12 2 4" xfId="4685" xr:uid="{00000000-0005-0000-0000-00003D130000}"/>
    <cellStyle name="Input 3 12 2 5" xfId="4686" xr:uid="{00000000-0005-0000-0000-00003E130000}"/>
    <cellStyle name="Input 3 12 2 6" xfId="4687" xr:uid="{00000000-0005-0000-0000-00003F130000}"/>
    <cellStyle name="Input 3 12 3" xfId="4688" xr:uid="{00000000-0005-0000-0000-000040130000}"/>
    <cellStyle name="Input 3 12 3 2" xfId="4689" xr:uid="{00000000-0005-0000-0000-000041130000}"/>
    <cellStyle name="Input 3 12 4" xfId="4690" xr:uid="{00000000-0005-0000-0000-000042130000}"/>
    <cellStyle name="Input 3 12 5" xfId="4691" xr:uid="{00000000-0005-0000-0000-000043130000}"/>
    <cellStyle name="Input 3 12 6" xfId="4692" xr:uid="{00000000-0005-0000-0000-000044130000}"/>
    <cellStyle name="Input 3 12 7" xfId="4693" xr:uid="{00000000-0005-0000-0000-000045130000}"/>
    <cellStyle name="Input 3 13" xfId="4694" xr:uid="{00000000-0005-0000-0000-000046130000}"/>
    <cellStyle name="Input 3 13 2" xfId="4695" xr:uid="{00000000-0005-0000-0000-000047130000}"/>
    <cellStyle name="Input 3 13 3" xfId="4696" xr:uid="{00000000-0005-0000-0000-000048130000}"/>
    <cellStyle name="Input 3 13 4" xfId="4697" xr:uid="{00000000-0005-0000-0000-000049130000}"/>
    <cellStyle name="Input 3 13 5" xfId="4698" xr:uid="{00000000-0005-0000-0000-00004A130000}"/>
    <cellStyle name="Input 3 13 6" xfId="4699" xr:uid="{00000000-0005-0000-0000-00004B130000}"/>
    <cellStyle name="Input 3 14" xfId="4700" xr:uid="{00000000-0005-0000-0000-00004C130000}"/>
    <cellStyle name="Input 3 14 2" xfId="4701" xr:uid="{00000000-0005-0000-0000-00004D130000}"/>
    <cellStyle name="Input 3 15" xfId="4702" xr:uid="{00000000-0005-0000-0000-00004E130000}"/>
    <cellStyle name="Input 3 16" xfId="4703" xr:uid="{00000000-0005-0000-0000-00004F130000}"/>
    <cellStyle name="Input 3 17" xfId="4704" xr:uid="{00000000-0005-0000-0000-000050130000}"/>
    <cellStyle name="Input 3 18" xfId="4705" xr:uid="{00000000-0005-0000-0000-000051130000}"/>
    <cellStyle name="Input 3 19" xfId="4706" xr:uid="{00000000-0005-0000-0000-000052130000}"/>
    <cellStyle name="Input 3 2" xfId="4707" xr:uid="{00000000-0005-0000-0000-000053130000}"/>
    <cellStyle name="Input 3 2 10" xfId="4708" xr:uid="{00000000-0005-0000-0000-000054130000}"/>
    <cellStyle name="Input 3 2 10 2" xfId="4709" xr:uid="{00000000-0005-0000-0000-000055130000}"/>
    <cellStyle name="Input 3 2 11" xfId="4710" xr:uid="{00000000-0005-0000-0000-000056130000}"/>
    <cellStyle name="Input 3 2 12" xfId="4711" xr:uid="{00000000-0005-0000-0000-000057130000}"/>
    <cellStyle name="Input 3 2 13" xfId="4712" xr:uid="{00000000-0005-0000-0000-000058130000}"/>
    <cellStyle name="Input 3 2 14" xfId="4713" xr:uid="{00000000-0005-0000-0000-000059130000}"/>
    <cellStyle name="Input 3 2 2" xfId="4714" xr:uid="{00000000-0005-0000-0000-00005A130000}"/>
    <cellStyle name="Input 3 2 2 2" xfId="4715" xr:uid="{00000000-0005-0000-0000-00005B130000}"/>
    <cellStyle name="Input 3 2 2 2 2" xfId="4716" xr:uid="{00000000-0005-0000-0000-00005C130000}"/>
    <cellStyle name="Input 3 2 2 2 2 2" xfId="4717" xr:uid="{00000000-0005-0000-0000-00005D130000}"/>
    <cellStyle name="Input 3 2 2 2 2 3" xfId="4718" xr:uid="{00000000-0005-0000-0000-00005E130000}"/>
    <cellStyle name="Input 3 2 2 2 2 4" xfId="4719" xr:uid="{00000000-0005-0000-0000-00005F130000}"/>
    <cellStyle name="Input 3 2 2 2 2 5" xfId="4720" xr:uid="{00000000-0005-0000-0000-000060130000}"/>
    <cellStyle name="Input 3 2 2 2 2 6" xfId="4721" xr:uid="{00000000-0005-0000-0000-000061130000}"/>
    <cellStyle name="Input 3 2 2 2 3" xfId="4722" xr:uid="{00000000-0005-0000-0000-000062130000}"/>
    <cellStyle name="Input 3 2 2 2 3 2" xfId="4723" xr:uid="{00000000-0005-0000-0000-000063130000}"/>
    <cellStyle name="Input 3 2 2 2 4" xfId="4724" xr:uid="{00000000-0005-0000-0000-000064130000}"/>
    <cellStyle name="Input 3 2 2 2 5" xfId="4725" xr:uid="{00000000-0005-0000-0000-000065130000}"/>
    <cellStyle name="Input 3 2 2 2 6" xfId="4726" xr:uid="{00000000-0005-0000-0000-000066130000}"/>
    <cellStyle name="Input 3 2 2 2 7" xfId="4727" xr:uid="{00000000-0005-0000-0000-000067130000}"/>
    <cellStyle name="Input 3 2 2 3" xfId="4728" xr:uid="{00000000-0005-0000-0000-000068130000}"/>
    <cellStyle name="Input 3 2 2 3 2" xfId="4729" xr:uid="{00000000-0005-0000-0000-000069130000}"/>
    <cellStyle name="Input 3 2 2 3 3" xfId="4730" xr:uid="{00000000-0005-0000-0000-00006A130000}"/>
    <cellStyle name="Input 3 2 2 3 4" xfId="4731" xr:uid="{00000000-0005-0000-0000-00006B130000}"/>
    <cellStyle name="Input 3 2 2 3 5" xfId="4732" xr:uid="{00000000-0005-0000-0000-00006C130000}"/>
    <cellStyle name="Input 3 2 2 3 6" xfId="4733" xr:uid="{00000000-0005-0000-0000-00006D130000}"/>
    <cellStyle name="Input 3 2 2 4" xfId="4734" xr:uid="{00000000-0005-0000-0000-00006E130000}"/>
    <cellStyle name="Input 3 2 2 4 2" xfId="4735" xr:uid="{00000000-0005-0000-0000-00006F130000}"/>
    <cellStyle name="Input 3 2 2 5" xfId="4736" xr:uid="{00000000-0005-0000-0000-000070130000}"/>
    <cellStyle name="Input 3 2 2 6" xfId="4737" xr:uid="{00000000-0005-0000-0000-000071130000}"/>
    <cellStyle name="Input 3 2 2 7" xfId="4738" xr:uid="{00000000-0005-0000-0000-000072130000}"/>
    <cellStyle name="Input 3 2 2 8" xfId="4739" xr:uid="{00000000-0005-0000-0000-000073130000}"/>
    <cellStyle name="Input 3 2 2_Subsidy" xfId="4740" xr:uid="{00000000-0005-0000-0000-000074130000}"/>
    <cellStyle name="Input 3 2 3" xfId="4741" xr:uid="{00000000-0005-0000-0000-000075130000}"/>
    <cellStyle name="Input 3 2 3 2" xfId="4742" xr:uid="{00000000-0005-0000-0000-000076130000}"/>
    <cellStyle name="Input 3 2 3 2 2" xfId="4743" xr:uid="{00000000-0005-0000-0000-000077130000}"/>
    <cellStyle name="Input 3 2 3 2 3" xfId="4744" xr:uid="{00000000-0005-0000-0000-000078130000}"/>
    <cellStyle name="Input 3 2 3 2 4" xfId="4745" xr:uid="{00000000-0005-0000-0000-000079130000}"/>
    <cellStyle name="Input 3 2 3 2 5" xfId="4746" xr:uid="{00000000-0005-0000-0000-00007A130000}"/>
    <cellStyle name="Input 3 2 3 2 6" xfId="4747" xr:uid="{00000000-0005-0000-0000-00007B130000}"/>
    <cellStyle name="Input 3 2 3 3" xfId="4748" xr:uid="{00000000-0005-0000-0000-00007C130000}"/>
    <cellStyle name="Input 3 2 3 3 2" xfId="4749" xr:uid="{00000000-0005-0000-0000-00007D130000}"/>
    <cellStyle name="Input 3 2 3 4" xfId="4750" xr:uid="{00000000-0005-0000-0000-00007E130000}"/>
    <cellStyle name="Input 3 2 3 5" xfId="4751" xr:uid="{00000000-0005-0000-0000-00007F130000}"/>
    <cellStyle name="Input 3 2 3 6" xfId="4752" xr:uid="{00000000-0005-0000-0000-000080130000}"/>
    <cellStyle name="Input 3 2 3 7" xfId="4753" xr:uid="{00000000-0005-0000-0000-000081130000}"/>
    <cellStyle name="Input 3 2 4" xfId="4754" xr:uid="{00000000-0005-0000-0000-000082130000}"/>
    <cellStyle name="Input 3 2 4 2" xfId="4755" xr:uid="{00000000-0005-0000-0000-000083130000}"/>
    <cellStyle name="Input 3 2 4 2 2" xfId="4756" xr:uid="{00000000-0005-0000-0000-000084130000}"/>
    <cellStyle name="Input 3 2 4 2 3" xfId="4757" xr:uid="{00000000-0005-0000-0000-000085130000}"/>
    <cellStyle name="Input 3 2 4 2 4" xfId="4758" xr:uid="{00000000-0005-0000-0000-000086130000}"/>
    <cellStyle name="Input 3 2 4 2 5" xfId="4759" xr:uid="{00000000-0005-0000-0000-000087130000}"/>
    <cellStyle name="Input 3 2 4 2 6" xfId="4760" xr:uid="{00000000-0005-0000-0000-000088130000}"/>
    <cellStyle name="Input 3 2 4 3" xfId="4761" xr:uid="{00000000-0005-0000-0000-000089130000}"/>
    <cellStyle name="Input 3 2 4 3 2" xfId="4762" xr:uid="{00000000-0005-0000-0000-00008A130000}"/>
    <cellStyle name="Input 3 2 4 4" xfId="4763" xr:uid="{00000000-0005-0000-0000-00008B130000}"/>
    <cellStyle name="Input 3 2 4 5" xfId="4764" xr:uid="{00000000-0005-0000-0000-00008C130000}"/>
    <cellStyle name="Input 3 2 4 6" xfId="4765" xr:uid="{00000000-0005-0000-0000-00008D130000}"/>
    <cellStyle name="Input 3 2 4 7" xfId="4766" xr:uid="{00000000-0005-0000-0000-00008E130000}"/>
    <cellStyle name="Input 3 2 5" xfId="4767" xr:uid="{00000000-0005-0000-0000-00008F130000}"/>
    <cellStyle name="Input 3 2 5 2" xfId="4768" xr:uid="{00000000-0005-0000-0000-000090130000}"/>
    <cellStyle name="Input 3 2 5 2 2" xfId="4769" xr:uid="{00000000-0005-0000-0000-000091130000}"/>
    <cellStyle name="Input 3 2 5 2 3" xfId="4770" xr:uid="{00000000-0005-0000-0000-000092130000}"/>
    <cellStyle name="Input 3 2 5 2 4" xfId="4771" xr:uid="{00000000-0005-0000-0000-000093130000}"/>
    <cellStyle name="Input 3 2 5 2 5" xfId="4772" xr:uid="{00000000-0005-0000-0000-000094130000}"/>
    <cellStyle name="Input 3 2 5 2 6" xfId="4773" xr:uid="{00000000-0005-0000-0000-000095130000}"/>
    <cellStyle name="Input 3 2 5 3" xfId="4774" xr:uid="{00000000-0005-0000-0000-000096130000}"/>
    <cellStyle name="Input 3 2 5 3 2" xfId="4775" xr:uid="{00000000-0005-0000-0000-000097130000}"/>
    <cellStyle name="Input 3 2 5 4" xfId="4776" xr:uid="{00000000-0005-0000-0000-000098130000}"/>
    <cellStyle name="Input 3 2 5 5" xfId="4777" xr:uid="{00000000-0005-0000-0000-000099130000}"/>
    <cellStyle name="Input 3 2 5 6" xfId="4778" xr:uid="{00000000-0005-0000-0000-00009A130000}"/>
    <cellStyle name="Input 3 2 5 7" xfId="4779" xr:uid="{00000000-0005-0000-0000-00009B130000}"/>
    <cellStyle name="Input 3 2 6" xfId="4780" xr:uid="{00000000-0005-0000-0000-00009C130000}"/>
    <cellStyle name="Input 3 2 6 2" xfId="4781" xr:uid="{00000000-0005-0000-0000-00009D130000}"/>
    <cellStyle name="Input 3 2 6 2 2" xfId="4782" xr:uid="{00000000-0005-0000-0000-00009E130000}"/>
    <cellStyle name="Input 3 2 6 2 3" xfId="4783" xr:uid="{00000000-0005-0000-0000-00009F130000}"/>
    <cellStyle name="Input 3 2 6 2 4" xfId="4784" xr:uid="{00000000-0005-0000-0000-0000A0130000}"/>
    <cellStyle name="Input 3 2 6 2 5" xfId="4785" xr:uid="{00000000-0005-0000-0000-0000A1130000}"/>
    <cellStyle name="Input 3 2 6 2 6" xfId="4786" xr:uid="{00000000-0005-0000-0000-0000A2130000}"/>
    <cellStyle name="Input 3 2 6 3" xfId="4787" xr:uid="{00000000-0005-0000-0000-0000A3130000}"/>
    <cellStyle name="Input 3 2 6 3 2" xfId="4788" xr:uid="{00000000-0005-0000-0000-0000A4130000}"/>
    <cellStyle name="Input 3 2 6 4" xfId="4789" xr:uid="{00000000-0005-0000-0000-0000A5130000}"/>
    <cellStyle name="Input 3 2 6 5" xfId="4790" xr:uid="{00000000-0005-0000-0000-0000A6130000}"/>
    <cellStyle name="Input 3 2 6 6" xfId="4791" xr:uid="{00000000-0005-0000-0000-0000A7130000}"/>
    <cellStyle name="Input 3 2 6 7" xfId="4792" xr:uid="{00000000-0005-0000-0000-0000A8130000}"/>
    <cellStyle name="Input 3 2 7" xfId="4793" xr:uid="{00000000-0005-0000-0000-0000A9130000}"/>
    <cellStyle name="Input 3 2 7 2" xfId="4794" xr:uid="{00000000-0005-0000-0000-0000AA130000}"/>
    <cellStyle name="Input 3 2 7 2 2" xfId="4795" xr:uid="{00000000-0005-0000-0000-0000AB130000}"/>
    <cellStyle name="Input 3 2 7 2 3" xfId="4796" xr:uid="{00000000-0005-0000-0000-0000AC130000}"/>
    <cellStyle name="Input 3 2 7 2 4" xfId="4797" xr:uid="{00000000-0005-0000-0000-0000AD130000}"/>
    <cellStyle name="Input 3 2 7 2 5" xfId="4798" xr:uid="{00000000-0005-0000-0000-0000AE130000}"/>
    <cellStyle name="Input 3 2 7 2 6" xfId="4799" xr:uid="{00000000-0005-0000-0000-0000AF130000}"/>
    <cellStyle name="Input 3 2 7 3" xfId="4800" xr:uid="{00000000-0005-0000-0000-0000B0130000}"/>
    <cellStyle name="Input 3 2 7 3 2" xfId="4801" xr:uid="{00000000-0005-0000-0000-0000B1130000}"/>
    <cellStyle name="Input 3 2 7 4" xfId="4802" xr:uid="{00000000-0005-0000-0000-0000B2130000}"/>
    <cellStyle name="Input 3 2 7 5" xfId="4803" xr:uid="{00000000-0005-0000-0000-0000B3130000}"/>
    <cellStyle name="Input 3 2 7 6" xfId="4804" xr:uid="{00000000-0005-0000-0000-0000B4130000}"/>
    <cellStyle name="Input 3 2 7 7" xfId="4805" xr:uid="{00000000-0005-0000-0000-0000B5130000}"/>
    <cellStyle name="Input 3 2 8" xfId="4806" xr:uid="{00000000-0005-0000-0000-0000B6130000}"/>
    <cellStyle name="Input 3 2 8 2" xfId="4807" xr:uid="{00000000-0005-0000-0000-0000B7130000}"/>
    <cellStyle name="Input 3 2 8 2 2" xfId="4808" xr:uid="{00000000-0005-0000-0000-0000B8130000}"/>
    <cellStyle name="Input 3 2 8 2 3" xfId="4809" xr:uid="{00000000-0005-0000-0000-0000B9130000}"/>
    <cellStyle name="Input 3 2 8 2 4" xfId="4810" xr:uid="{00000000-0005-0000-0000-0000BA130000}"/>
    <cellStyle name="Input 3 2 8 2 5" xfId="4811" xr:uid="{00000000-0005-0000-0000-0000BB130000}"/>
    <cellStyle name="Input 3 2 8 2 6" xfId="4812" xr:uid="{00000000-0005-0000-0000-0000BC130000}"/>
    <cellStyle name="Input 3 2 8 3" xfId="4813" xr:uid="{00000000-0005-0000-0000-0000BD130000}"/>
    <cellStyle name="Input 3 2 8 3 2" xfId="4814" xr:uid="{00000000-0005-0000-0000-0000BE130000}"/>
    <cellStyle name="Input 3 2 8 4" xfId="4815" xr:uid="{00000000-0005-0000-0000-0000BF130000}"/>
    <cellStyle name="Input 3 2 8 5" xfId="4816" xr:uid="{00000000-0005-0000-0000-0000C0130000}"/>
    <cellStyle name="Input 3 2 8 6" xfId="4817" xr:uid="{00000000-0005-0000-0000-0000C1130000}"/>
    <cellStyle name="Input 3 2 8 7" xfId="4818" xr:uid="{00000000-0005-0000-0000-0000C2130000}"/>
    <cellStyle name="Input 3 2 9" xfId="4819" xr:uid="{00000000-0005-0000-0000-0000C3130000}"/>
    <cellStyle name="Input 3 2 9 2" xfId="4820" xr:uid="{00000000-0005-0000-0000-0000C4130000}"/>
    <cellStyle name="Input 3 2 9 3" xfId="4821" xr:uid="{00000000-0005-0000-0000-0000C5130000}"/>
    <cellStyle name="Input 3 2 9 4" xfId="4822" xr:uid="{00000000-0005-0000-0000-0000C6130000}"/>
    <cellStyle name="Input 3 2 9 5" xfId="4823" xr:uid="{00000000-0005-0000-0000-0000C7130000}"/>
    <cellStyle name="Input 3 2 9 6" xfId="4824" xr:uid="{00000000-0005-0000-0000-0000C8130000}"/>
    <cellStyle name="Input 3 2_Subsidy" xfId="4825" xr:uid="{00000000-0005-0000-0000-0000C9130000}"/>
    <cellStyle name="Input 3 20" xfId="4826" xr:uid="{00000000-0005-0000-0000-0000CA130000}"/>
    <cellStyle name="Input 3 21" xfId="4827" xr:uid="{00000000-0005-0000-0000-0000CB130000}"/>
    <cellStyle name="Input 3 22" xfId="4828" xr:uid="{00000000-0005-0000-0000-0000CC130000}"/>
    <cellStyle name="Input 3 23" xfId="4829" xr:uid="{00000000-0005-0000-0000-0000CD130000}"/>
    <cellStyle name="Input 3 24" xfId="4830" xr:uid="{00000000-0005-0000-0000-0000CE130000}"/>
    <cellStyle name="Input 3 25" xfId="4831" xr:uid="{00000000-0005-0000-0000-0000CF130000}"/>
    <cellStyle name="Input 3 26" xfId="4832" xr:uid="{00000000-0005-0000-0000-0000D0130000}"/>
    <cellStyle name="Input 3 27" xfId="4833" xr:uid="{00000000-0005-0000-0000-0000D1130000}"/>
    <cellStyle name="Input 3 28" xfId="4834" xr:uid="{00000000-0005-0000-0000-0000D2130000}"/>
    <cellStyle name="Input 3 29" xfId="4835" xr:uid="{00000000-0005-0000-0000-0000D3130000}"/>
    <cellStyle name="Input 3 3" xfId="4836" xr:uid="{00000000-0005-0000-0000-0000D4130000}"/>
    <cellStyle name="Input 3 3 10" xfId="4837" xr:uid="{00000000-0005-0000-0000-0000D5130000}"/>
    <cellStyle name="Input 3 3 10 2" xfId="4838" xr:uid="{00000000-0005-0000-0000-0000D6130000}"/>
    <cellStyle name="Input 3 3 11" xfId="4839" xr:uid="{00000000-0005-0000-0000-0000D7130000}"/>
    <cellStyle name="Input 3 3 12" xfId="4840" xr:uid="{00000000-0005-0000-0000-0000D8130000}"/>
    <cellStyle name="Input 3 3 13" xfId="4841" xr:uid="{00000000-0005-0000-0000-0000D9130000}"/>
    <cellStyle name="Input 3 3 14" xfId="4842" xr:uid="{00000000-0005-0000-0000-0000DA130000}"/>
    <cellStyle name="Input 3 3 2" xfId="4843" xr:uid="{00000000-0005-0000-0000-0000DB130000}"/>
    <cellStyle name="Input 3 3 2 2" xfId="4844" xr:uid="{00000000-0005-0000-0000-0000DC130000}"/>
    <cellStyle name="Input 3 3 2 2 2" xfId="4845" xr:uid="{00000000-0005-0000-0000-0000DD130000}"/>
    <cellStyle name="Input 3 3 2 2 2 2" xfId="4846" xr:uid="{00000000-0005-0000-0000-0000DE130000}"/>
    <cellStyle name="Input 3 3 2 2 2 3" xfId="4847" xr:uid="{00000000-0005-0000-0000-0000DF130000}"/>
    <cellStyle name="Input 3 3 2 2 2 4" xfId="4848" xr:uid="{00000000-0005-0000-0000-0000E0130000}"/>
    <cellStyle name="Input 3 3 2 2 2 5" xfId="4849" xr:uid="{00000000-0005-0000-0000-0000E1130000}"/>
    <cellStyle name="Input 3 3 2 2 2 6" xfId="4850" xr:uid="{00000000-0005-0000-0000-0000E2130000}"/>
    <cellStyle name="Input 3 3 2 2 3" xfId="4851" xr:uid="{00000000-0005-0000-0000-0000E3130000}"/>
    <cellStyle name="Input 3 3 2 2 3 2" xfId="4852" xr:uid="{00000000-0005-0000-0000-0000E4130000}"/>
    <cellStyle name="Input 3 3 2 2 4" xfId="4853" xr:uid="{00000000-0005-0000-0000-0000E5130000}"/>
    <cellStyle name="Input 3 3 2 2 5" xfId="4854" xr:uid="{00000000-0005-0000-0000-0000E6130000}"/>
    <cellStyle name="Input 3 3 2 2 6" xfId="4855" xr:uid="{00000000-0005-0000-0000-0000E7130000}"/>
    <cellStyle name="Input 3 3 2 2 7" xfId="4856" xr:uid="{00000000-0005-0000-0000-0000E8130000}"/>
    <cellStyle name="Input 3 3 2 3" xfId="4857" xr:uid="{00000000-0005-0000-0000-0000E9130000}"/>
    <cellStyle name="Input 3 3 2 3 2" xfId="4858" xr:uid="{00000000-0005-0000-0000-0000EA130000}"/>
    <cellStyle name="Input 3 3 2 3 3" xfId="4859" xr:uid="{00000000-0005-0000-0000-0000EB130000}"/>
    <cellStyle name="Input 3 3 2 3 4" xfId="4860" xr:uid="{00000000-0005-0000-0000-0000EC130000}"/>
    <cellStyle name="Input 3 3 2 3 5" xfId="4861" xr:uid="{00000000-0005-0000-0000-0000ED130000}"/>
    <cellStyle name="Input 3 3 2 3 6" xfId="4862" xr:uid="{00000000-0005-0000-0000-0000EE130000}"/>
    <cellStyle name="Input 3 3 2 4" xfId="4863" xr:uid="{00000000-0005-0000-0000-0000EF130000}"/>
    <cellStyle name="Input 3 3 2 4 2" xfId="4864" xr:uid="{00000000-0005-0000-0000-0000F0130000}"/>
    <cellStyle name="Input 3 3 2 5" xfId="4865" xr:uid="{00000000-0005-0000-0000-0000F1130000}"/>
    <cellStyle name="Input 3 3 2 6" xfId="4866" xr:uid="{00000000-0005-0000-0000-0000F2130000}"/>
    <cellStyle name="Input 3 3 2 7" xfId="4867" xr:uid="{00000000-0005-0000-0000-0000F3130000}"/>
    <cellStyle name="Input 3 3 2 8" xfId="4868" xr:uid="{00000000-0005-0000-0000-0000F4130000}"/>
    <cellStyle name="Input 3 3 2_Subsidy" xfId="4869" xr:uid="{00000000-0005-0000-0000-0000F5130000}"/>
    <cellStyle name="Input 3 3 3" xfId="4870" xr:uid="{00000000-0005-0000-0000-0000F6130000}"/>
    <cellStyle name="Input 3 3 3 2" xfId="4871" xr:uid="{00000000-0005-0000-0000-0000F7130000}"/>
    <cellStyle name="Input 3 3 3 2 2" xfId="4872" xr:uid="{00000000-0005-0000-0000-0000F8130000}"/>
    <cellStyle name="Input 3 3 3 2 3" xfId="4873" xr:uid="{00000000-0005-0000-0000-0000F9130000}"/>
    <cellStyle name="Input 3 3 3 2 4" xfId="4874" xr:uid="{00000000-0005-0000-0000-0000FA130000}"/>
    <cellStyle name="Input 3 3 3 2 5" xfId="4875" xr:uid="{00000000-0005-0000-0000-0000FB130000}"/>
    <cellStyle name="Input 3 3 3 2 6" xfId="4876" xr:uid="{00000000-0005-0000-0000-0000FC130000}"/>
    <cellStyle name="Input 3 3 3 3" xfId="4877" xr:uid="{00000000-0005-0000-0000-0000FD130000}"/>
    <cellStyle name="Input 3 3 3 3 2" xfId="4878" xr:uid="{00000000-0005-0000-0000-0000FE130000}"/>
    <cellStyle name="Input 3 3 3 4" xfId="4879" xr:uid="{00000000-0005-0000-0000-0000FF130000}"/>
    <cellStyle name="Input 3 3 3 5" xfId="4880" xr:uid="{00000000-0005-0000-0000-000000140000}"/>
    <cellStyle name="Input 3 3 3 6" xfId="4881" xr:uid="{00000000-0005-0000-0000-000001140000}"/>
    <cellStyle name="Input 3 3 3 7" xfId="4882" xr:uid="{00000000-0005-0000-0000-000002140000}"/>
    <cellStyle name="Input 3 3 4" xfId="4883" xr:uid="{00000000-0005-0000-0000-000003140000}"/>
    <cellStyle name="Input 3 3 4 2" xfId="4884" xr:uid="{00000000-0005-0000-0000-000004140000}"/>
    <cellStyle name="Input 3 3 4 2 2" xfId="4885" xr:uid="{00000000-0005-0000-0000-000005140000}"/>
    <cellStyle name="Input 3 3 4 2 3" xfId="4886" xr:uid="{00000000-0005-0000-0000-000006140000}"/>
    <cellStyle name="Input 3 3 4 2 4" xfId="4887" xr:uid="{00000000-0005-0000-0000-000007140000}"/>
    <cellStyle name="Input 3 3 4 2 5" xfId="4888" xr:uid="{00000000-0005-0000-0000-000008140000}"/>
    <cellStyle name="Input 3 3 4 2 6" xfId="4889" xr:uid="{00000000-0005-0000-0000-000009140000}"/>
    <cellStyle name="Input 3 3 4 3" xfId="4890" xr:uid="{00000000-0005-0000-0000-00000A140000}"/>
    <cellStyle name="Input 3 3 4 3 2" xfId="4891" xr:uid="{00000000-0005-0000-0000-00000B140000}"/>
    <cellStyle name="Input 3 3 4 4" xfId="4892" xr:uid="{00000000-0005-0000-0000-00000C140000}"/>
    <cellStyle name="Input 3 3 4 5" xfId="4893" xr:uid="{00000000-0005-0000-0000-00000D140000}"/>
    <cellStyle name="Input 3 3 4 6" xfId="4894" xr:uid="{00000000-0005-0000-0000-00000E140000}"/>
    <cellStyle name="Input 3 3 4 7" xfId="4895" xr:uid="{00000000-0005-0000-0000-00000F140000}"/>
    <cellStyle name="Input 3 3 5" xfId="4896" xr:uid="{00000000-0005-0000-0000-000010140000}"/>
    <cellStyle name="Input 3 3 5 2" xfId="4897" xr:uid="{00000000-0005-0000-0000-000011140000}"/>
    <cellStyle name="Input 3 3 5 2 2" xfId="4898" xr:uid="{00000000-0005-0000-0000-000012140000}"/>
    <cellStyle name="Input 3 3 5 2 3" xfId="4899" xr:uid="{00000000-0005-0000-0000-000013140000}"/>
    <cellStyle name="Input 3 3 5 2 4" xfId="4900" xr:uid="{00000000-0005-0000-0000-000014140000}"/>
    <cellStyle name="Input 3 3 5 2 5" xfId="4901" xr:uid="{00000000-0005-0000-0000-000015140000}"/>
    <cellStyle name="Input 3 3 5 2 6" xfId="4902" xr:uid="{00000000-0005-0000-0000-000016140000}"/>
    <cellStyle name="Input 3 3 5 3" xfId="4903" xr:uid="{00000000-0005-0000-0000-000017140000}"/>
    <cellStyle name="Input 3 3 5 3 2" xfId="4904" xr:uid="{00000000-0005-0000-0000-000018140000}"/>
    <cellStyle name="Input 3 3 5 4" xfId="4905" xr:uid="{00000000-0005-0000-0000-000019140000}"/>
    <cellStyle name="Input 3 3 5 5" xfId="4906" xr:uid="{00000000-0005-0000-0000-00001A140000}"/>
    <cellStyle name="Input 3 3 5 6" xfId="4907" xr:uid="{00000000-0005-0000-0000-00001B140000}"/>
    <cellStyle name="Input 3 3 5 7" xfId="4908" xr:uid="{00000000-0005-0000-0000-00001C140000}"/>
    <cellStyle name="Input 3 3 6" xfId="4909" xr:uid="{00000000-0005-0000-0000-00001D140000}"/>
    <cellStyle name="Input 3 3 6 2" xfId="4910" xr:uid="{00000000-0005-0000-0000-00001E140000}"/>
    <cellStyle name="Input 3 3 6 2 2" xfId="4911" xr:uid="{00000000-0005-0000-0000-00001F140000}"/>
    <cellStyle name="Input 3 3 6 2 3" xfId="4912" xr:uid="{00000000-0005-0000-0000-000020140000}"/>
    <cellStyle name="Input 3 3 6 2 4" xfId="4913" xr:uid="{00000000-0005-0000-0000-000021140000}"/>
    <cellStyle name="Input 3 3 6 2 5" xfId="4914" xr:uid="{00000000-0005-0000-0000-000022140000}"/>
    <cellStyle name="Input 3 3 6 2 6" xfId="4915" xr:uid="{00000000-0005-0000-0000-000023140000}"/>
    <cellStyle name="Input 3 3 6 3" xfId="4916" xr:uid="{00000000-0005-0000-0000-000024140000}"/>
    <cellStyle name="Input 3 3 6 3 2" xfId="4917" xr:uid="{00000000-0005-0000-0000-000025140000}"/>
    <cellStyle name="Input 3 3 6 4" xfId="4918" xr:uid="{00000000-0005-0000-0000-000026140000}"/>
    <cellStyle name="Input 3 3 6 5" xfId="4919" xr:uid="{00000000-0005-0000-0000-000027140000}"/>
    <cellStyle name="Input 3 3 6 6" xfId="4920" xr:uid="{00000000-0005-0000-0000-000028140000}"/>
    <cellStyle name="Input 3 3 6 7" xfId="4921" xr:uid="{00000000-0005-0000-0000-000029140000}"/>
    <cellStyle name="Input 3 3 7" xfId="4922" xr:uid="{00000000-0005-0000-0000-00002A140000}"/>
    <cellStyle name="Input 3 3 7 2" xfId="4923" xr:uid="{00000000-0005-0000-0000-00002B140000}"/>
    <cellStyle name="Input 3 3 7 2 2" xfId="4924" xr:uid="{00000000-0005-0000-0000-00002C140000}"/>
    <cellStyle name="Input 3 3 7 2 3" xfId="4925" xr:uid="{00000000-0005-0000-0000-00002D140000}"/>
    <cellStyle name="Input 3 3 7 2 4" xfId="4926" xr:uid="{00000000-0005-0000-0000-00002E140000}"/>
    <cellStyle name="Input 3 3 7 2 5" xfId="4927" xr:uid="{00000000-0005-0000-0000-00002F140000}"/>
    <cellStyle name="Input 3 3 7 2 6" xfId="4928" xr:uid="{00000000-0005-0000-0000-000030140000}"/>
    <cellStyle name="Input 3 3 7 3" xfId="4929" xr:uid="{00000000-0005-0000-0000-000031140000}"/>
    <cellStyle name="Input 3 3 7 3 2" xfId="4930" xr:uid="{00000000-0005-0000-0000-000032140000}"/>
    <cellStyle name="Input 3 3 7 4" xfId="4931" xr:uid="{00000000-0005-0000-0000-000033140000}"/>
    <cellStyle name="Input 3 3 7 5" xfId="4932" xr:uid="{00000000-0005-0000-0000-000034140000}"/>
    <cellStyle name="Input 3 3 7 6" xfId="4933" xr:uid="{00000000-0005-0000-0000-000035140000}"/>
    <cellStyle name="Input 3 3 7 7" xfId="4934" xr:uid="{00000000-0005-0000-0000-000036140000}"/>
    <cellStyle name="Input 3 3 8" xfId="4935" xr:uid="{00000000-0005-0000-0000-000037140000}"/>
    <cellStyle name="Input 3 3 8 2" xfId="4936" xr:uid="{00000000-0005-0000-0000-000038140000}"/>
    <cellStyle name="Input 3 3 8 2 2" xfId="4937" xr:uid="{00000000-0005-0000-0000-000039140000}"/>
    <cellStyle name="Input 3 3 8 2 3" xfId="4938" xr:uid="{00000000-0005-0000-0000-00003A140000}"/>
    <cellStyle name="Input 3 3 8 2 4" xfId="4939" xr:uid="{00000000-0005-0000-0000-00003B140000}"/>
    <cellStyle name="Input 3 3 8 2 5" xfId="4940" xr:uid="{00000000-0005-0000-0000-00003C140000}"/>
    <cellStyle name="Input 3 3 8 2 6" xfId="4941" xr:uid="{00000000-0005-0000-0000-00003D140000}"/>
    <cellStyle name="Input 3 3 8 3" xfId="4942" xr:uid="{00000000-0005-0000-0000-00003E140000}"/>
    <cellStyle name="Input 3 3 8 3 2" xfId="4943" xr:uid="{00000000-0005-0000-0000-00003F140000}"/>
    <cellStyle name="Input 3 3 8 4" xfId="4944" xr:uid="{00000000-0005-0000-0000-000040140000}"/>
    <cellStyle name="Input 3 3 8 5" xfId="4945" xr:uid="{00000000-0005-0000-0000-000041140000}"/>
    <cellStyle name="Input 3 3 8 6" xfId="4946" xr:uid="{00000000-0005-0000-0000-000042140000}"/>
    <cellStyle name="Input 3 3 8 7" xfId="4947" xr:uid="{00000000-0005-0000-0000-000043140000}"/>
    <cellStyle name="Input 3 3 9" xfId="4948" xr:uid="{00000000-0005-0000-0000-000044140000}"/>
    <cellStyle name="Input 3 3 9 2" xfId="4949" xr:uid="{00000000-0005-0000-0000-000045140000}"/>
    <cellStyle name="Input 3 3 9 3" xfId="4950" xr:uid="{00000000-0005-0000-0000-000046140000}"/>
    <cellStyle name="Input 3 3 9 4" xfId="4951" xr:uid="{00000000-0005-0000-0000-000047140000}"/>
    <cellStyle name="Input 3 3 9 5" xfId="4952" xr:uid="{00000000-0005-0000-0000-000048140000}"/>
    <cellStyle name="Input 3 3 9 6" xfId="4953" xr:uid="{00000000-0005-0000-0000-000049140000}"/>
    <cellStyle name="Input 3 3_Subsidy" xfId="4954" xr:uid="{00000000-0005-0000-0000-00004A140000}"/>
    <cellStyle name="Input 3 30" xfId="4955" xr:uid="{00000000-0005-0000-0000-00004B140000}"/>
    <cellStyle name="Input 3 31" xfId="4956" xr:uid="{00000000-0005-0000-0000-00004C140000}"/>
    <cellStyle name="Input 3 32" xfId="4957" xr:uid="{00000000-0005-0000-0000-00004D140000}"/>
    <cellStyle name="Input 3 33" xfId="4958" xr:uid="{00000000-0005-0000-0000-00004E140000}"/>
    <cellStyle name="Input 3 34" xfId="4959" xr:uid="{00000000-0005-0000-0000-00004F140000}"/>
    <cellStyle name="Input 3 35" xfId="4960" xr:uid="{00000000-0005-0000-0000-000050140000}"/>
    <cellStyle name="Input 3 36" xfId="4961" xr:uid="{00000000-0005-0000-0000-000051140000}"/>
    <cellStyle name="Input 3 37" xfId="4962" xr:uid="{00000000-0005-0000-0000-000052140000}"/>
    <cellStyle name="Input 3 38" xfId="4963" xr:uid="{00000000-0005-0000-0000-000053140000}"/>
    <cellStyle name="Input 3 39" xfId="4964" xr:uid="{00000000-0005-0000-0000-000054140000}"/>
    <cellStyle name="Input 3 4" xfId="4965" xr:uid="{00000000-0005-0000-0000-000055140000}"/>
    <cellStyle name="Input 3 4 10" xfId="4966" xr:uid="{00000000-0005-0000-0000-000056140000}"/>
    <cellStyle name="Input 3 4 10 2" xfId="4967" xr:uid="{00000000-0005-0000-0000-000057140000}"/>
    <cellStyle name="Input 3 4 11" xfId="4968" xr:uid="{00000000-0005-0000-0000-000058140000}"/>
    <cellStyle name="Input 3 4 12" xfId="4969" xr:uid="{00000000-0005-0000-0000-000059140000}"/>
    <cellStyle name="Input 3 4 13" xfId="4970" xr:uid="{00000000-0005-0000-0000-00005A140000}"/>
    <cellStyle name="Input 3 4 14" xfId="4971" xr:uid="{00000000-0005-0000-0000-00005B140000}"/>
    <cellStyle name="Input 3 4 2" xfId="4972" xr:uid="{00000000-0005-0000-0000-00005C140000}"/>
    <cellStyle name="Input 3 4 2 2" xfId="4973" xr:uid="{00000000-0005-0000-0000-00005D140000}"/>
    <cellStyle name="Input 3 4 2 2 2" xfId="4974" xr:uid="{00000000-0005-0000-0000-00005E140000}"/>
    <cellStyle name="Input 3 4 2 2 2 2" xfId="4975" xr:uid="{00000000-0005-0000-0000-00005F140000}"/>
    <cellStyle name="Input 3 4 2 2 2 3" xfId="4976" xr:uid="{00000000-0005-0000-0000-000060140000}"/>
    <cellStyle name="Input 3 4 2 2 2 4" xfId="4977" xr:uid="{00000000-0005-0000-0000-000061140000}"/>
    <cellStyle name="Input 3 4 2 2 2 5" xfId="4978" xr:uid="{00000000-0005-0000-0000-000062140000}"/>
    <cellStyle name="Input 3 4 2 2 2 6" xfId="4979" xr:uid="{00000000-0005-0000-0000-000063140000}"/>
    <cellStyle name="Input 3 4 2 2 3" xfId="4980" xr:uid="{00000000-0005-0000-0000-000064140000}"/>
    <cellStyle name="Input 3 4 2 2 3 2" xfId="4981" xr:uid="{00000000-0005-0000-0000-000065140000}"/>
    <cellStyle name="Input 3 4 2 2 4" xfId="4982" xr:uid="{00000000-0005-0000-0000-000066140000}"/>
    <cellStyle name="Input 3 4 2 2 5" xfId="4983" xr:uid="{00000000-0005-0000-0000-000067140000}"/>
    <cellStyle name="Input 3 4 2 2 6" xfId="4984" xr:uid="{00000000-0005-0000-0000-000068140000}"/>
    <cellStyle name="Input 3 4 2 2 7" xfId="4985" xr:uid="{00000000-0005-0000-0000-000069140000}"/>
    <cellStyle name="Input 3 4 2 3" xfId="4986" xr:uid="{00000000-0005-0000-0000-00006A140000}"/>
    <cellStyle name="Input 3 4 2 3 2" xfId="4987" xr:uid="{00000000-0005-0000-0000-00006B140000}"/>
    <cellStyle name="Input 3 4 2 3 3" xfId="4988" xr:uid="{00000000-0005-0000-0000-00006C140000}"/>
    <cellStyle name="Input 3 4 2 3 4" xfId="4989" xr:uid="{00000000-0005-0000-0000-00006D140000}"/>
    <cellStyle name="Input 3 4 2 3 5" xfId="4990" xr:uid="{00000000-0005-0000-0000-00006E140000}"/>
    <cellStyle name="Input 3 4 2 3 6" xfId="4991" xr:uid="{00000000-0005-0000-0000-00006F140000}"/>
    <cellStyle name="Input 3 4 2 4" xfId="4992" xr:uid="{00000000-0005-0000-0000-000070140000}"/>
    <cellStyle name="Input 3 4 2 4 2" xfId="4993" xr:uid="{00000000-0005-0000-0000-000071140000}"/>
    <cellStyle name="Input 3 4 2 5" xfId="4994" xr:uid="{00000000-0005-0000-0000-000072140000}"/>
    <cellStyle name="Input 3 4 2 6" xfId="4995" xr:uid="{00000000-0005-0000-0000-000073140000}"/>
    <cellStyle name="Input 3 4 2 7" xfId="4996" xr:uid="{00000000-0005-0000-0000-000074140000}"/>
    <cellStyle name="Input 3 4 2 8" xfId="4997" xr:uid="{00000000-0005-0000-0000-000075140000}"/>
    <cellStyle name="Input 3 4 2_Subsidy" xfId="4998" xr:uid="{00000000-0005-0000-0000-000076140000}"/>
    <cellStyle name="Input 3 4 3" xfId="4999" xr:uid="{00000000-0005-0000-0000-000077140000}"/>
    <cellStyle name="Input 3 4 3 2" xfId="5000" xr:uid="{00000000-0005-0000-0000-000078140000}"/>
    <cellStyle name="Input 3 4 3 2 2" xfId="5001" xr:uid="{00000000-0005-0000-0000-000079140000}"/>
    <cellStyle name="Input 3 4 3 2 3" xfId="5002" xr:uid="{00000000-0005-0000-0000-00007A140000}"/>
    <cellStyle name="Input 3 4 3 2 4" xfId="5003" xr:uid="{00000000-0005-0000-0000-00007B140000}"/>
    <cellStyle name="Input 3 4 3 2 5" xfId="5004" xr:uid="{00000000-0005-0000-0000-00007C140000}"/>
    <cellStyle name="Input 3 4 3 2 6" xfId="5005" xr:uid="{00000000-0005-0000-0000-00007D140000}"/>
    <cellStyle name="Input 3 4 3 3" xfId="5006" xr:uid="{00000000-0005-0000-0000-00007E140000}"/>
    <cellStyle name="Input 3 4 3 3 2" xfId="5007" xr:uid="{00000000-0005-0000-0000-00007F140000}"/>
    <cellStyle name="Input 3 4 3 4" xfId="5008" xr:uid="{00000000-0005-0000-0000-000080140000}"/>
    <cellStyle name="Input 3 4 3 5" xfId="5009" xr:uid="{00000000-0005-0000-0000-000081140000}"/>
    <cellStyle name="Input 3 4 3 6" xfId="5010" xr:uid="{00000000-0005-0000-0000-000082140000}"/>
    <cellStyle name="Input 3 4 3 7" xfId="5011" xr:uid="{00000000-0005-0000-0000-000083140000}"/>
    <cellStyle name="Input 3 4 4" xfId="5012" xr:uid="{00000000-0005-0000-0000-000084140000}"/>
    <cellStyle name="Input 3 4 4 2" xfId="5013" xr:uid="{00000000-0005-0000-0000-000085140000}"/>
    <cellStyle name="Input 3 4 4 2 2" xfId="5014" xr:uid="{00000000-0005-0000-0000-000086140000}"/>
    <cellStyle name="Input 3 4 4 2 3" xfId="5015" xr:uid="{00000000-0005-0000-0000-000087140000}"/>
    <cellStyle name="Input 3 4 4 2 4" xfId="5016" xr:uid="{00000000-0005-0000-0000-000088140000}"/>
    <cellStyle name="Input 3 4 4 2 5" xfId="5017" xr:uid="{00000000-0005-0000-0000-000089140000}"/>
    <cellStyle name="Input 3 4 4 2 6" xfId="5018" xr:uid="{00000000-0005-0000-0000-00008A140000}"/>
    <cellStyle name="Input 3 4 4 3" xfId="5019" xr:uid="{00000000-0005-0000-0000-00008B140000}"/>
    <cellStyle name="Input 3 4 4 3 2" xfId="5020" xr:uid="{00000000-0005-0000-0000-00008C140000}"/>
    <cellStyle name="Input 3 4 4 4" xfId="5021" xr:uid="{00000000-0005-0000-0000-00008D140000}"/>
    <cellStyle name="Input 3 4 4 5" xfId="5022" xr:uid="{00000000-0005-0000-0000-00008E140000}"/>
    <cellStyle name="Input 3 4 4 6" xfId="5023" xr:uid="{00000000-0005-0000-0000-00008F140000}"/>
    <cellStyle name="Input 3 4 4 7" xfId="5024" xr:uid="{00000000-0005-0000-0000-000090140000}"/>
    <cellStyle name="Input 3 4 5" xfId="5025" xr:uid="{00000000-0005-0000-0000-000091140000}"/>
    <cellStyle name="Input 3 4 5 2" xfId="5026" xr:uid="{00000000-0005-0000-0000-000092140000}"/>
    <cellStyle name="Input 3 4 5 2 2" xfId="5027" xr:uid="{00000000-0005-0000-0000-000093140000}"/>
    <cellStyle name="Input 3 4 5 2 3" xfId="5028" xr:uid="{00000000-0005-0000-0000-000094140000}"/>
    <cellStyle name="Input 3 4 5 2 4" xfId="5029" xr:uid="{00000000-0005-0000-0000-000095140000}"/>
    <cellStyle name="Input 3 4 5 2 5" xfId="5030" xr:uid="{00000000-0005-0000-0000-000096140000}"/>
    <cellStyle name="Input 3 4 5 2 6" xfId="5031" xr:uid="{00000000-0005-0000-0000-000097140000}"/>
    <cellStyle name="Input 3 4 5 3" xfId="5032" xr:uid="{00000000-0005-0000-0000-000098140000}"/>
    <cellStyle name="Input 3 4 5 3 2" xfId="5033" xr:uid="{00000000-0005-0000-0000-000099140000}"/>
    <cellStyle name="Input 3 4 5 4" xfId="5034" xr:uid="{00000000-0005-0000-0000-00009A140000}"/>
    <cellStyle name="Input 3 4 5 5" xfId="5035" xr:uid="{00000000-0005-0000-0000-00009B140000}"/>
    <cellStyle name="Input 3 4 5 6" xfId="5036" xr:uid="{00000000-0005-0000-0000-00009C140000}"/>
    <cellStyle name="Input 3 4 5 7" xfId="5037" xr:uid="{00000000-0005-0000-0000-00009D140000}"/>
    <cellStyle name="Input 3 4 6" xfId="5038" xr:uid="{00000000-0005-0000-0000-00009E140000}"/>
    <cellStyle name="Input 3 4 6 2" xfId="5039" xr:uid="{00000000-0005-0000-0000-00009F140000}"/>
    <cellStyle name="Input 3 4 6 2 2" xfId="5040" xr:uid="{00000000-0005-0000-0000-0000A0140000}"/>
    <cellStyle name="Input 3 4 6 2 3" xfId="5041" xr:uid="{00000000-0005-0000-0000-0000A1140000}"/>
    <cellStyle name="Input 3 4 6 2 4" xfId="5042" xr:uid="{00000000-0005-0000-0000-0000A2140000}"/>
    <cellStyle name="Input 3 4 6 2 5" xfId="5043" xr:uid="{00000000-0005-0000-0000-0000A3140000}"/>
    <cellStyle name="Input 3 4 6 2 6" xfId="5044" xr:uid="{00000000-0005-0000-0000-0000A4140000}"/>
    <cellStyle name="Input 3 4 6 3" xfId="5045" xr:uid="{00000000-0005-0000-0000-0000A5140000}"/>
    <cellStyle name="Input 3 4 6 3 2" xfId="5046" xr:uid="{00000000-0005-0000-0000-0000A6140000}"/>
    <cellStyle name="Input 3 4 6 4" xfId="5047" xr:uid="{00000000-0005-0000-0000-0000A7140000}"/>
    <cellStyle name="Input 3 4 6 5" xfId="5048" xr:uid="{00000000-0005-0000-0000-0000A8140000}"/>
    <cellStyle name="Input 3 4 6 6" xfId="5049" xr:uid="{00000000-0005-0000-0000-0000A9140000}"/>
    <cellStyle name="Input 3 4 6 7" xfId="5050" xr:uid="{00000000-0005-0000-0000-0000AA140000}"/>
    <cellStyle name="Input 3 4 7" xfId="5051" xr:uid="{00000000-0005-0000-0000-0000AB140000}"/>
    <cellStyle name="Input 3 4 7 2" xfId="5052" xr:uid="{00000000-0005-0000-0000-0000AC140000}"/>
    <cellStyle name="Input 3 4 7 2 2" xfId="5053" xr:uid="{00000000-0005-0000-0000-0000AD140000}"/>
    <cellStyle name="Input 3 4 7 2 3" xfId="5054" xr:uid="{00000000-0005-0000-0000-0000AE140000}"/>
    <cellStyle name="Input 3 4 7 2 4" xfId="5055" xr:uid="{00000000-0005-0000-0000-0000AF140000}"/>
    <cellStyle name="Input 3 4 7 2 5" xfId="5056" xr:uid="{00000000-0005-0000-0000-0000B0140000}"/>
    <cellStyle name="Input 3 4 7 2 6" xfId="5057" xr:uid="{00000000-0005-0000-0000-0000B1140000}"/>
    <cellStyle name="Input 3 4 7 3" xfId="5058" xr:uid="{00000000-0005-0000-0000-0000B2140000}"/>
    <cellStyle name="Input 3 4 7 3 2" xfId="5059" xr:uid="{00000000-0005-0000-0000-0000B3140000}"/>
    <cellStyle name="Input 3 4 7 4" xfId="5060" xr:uid="{00000000-0005-0000-0000-0000B4140000}"/>
    <cellStyle name="Input 3 4 7 5" xfId="5061" xr:uid="{00000000-0005-0000-0000-0000B5140000}"/>
    <cellStyle name="Input 3 4 7 6" xfId="5062" xr:uid="{00000000-0005-0000-0000-0000B6140000}"/>
    <cellStyle name="Input 3 4 7 7" xfId="5063" xr:uid="{00000000-0005-0000-0000-0000B7140000}"/>
    <cellStyle name="Input 3 4 8" xfId="5064" xr:uid="{00000000-0005-0000-0000-0000B8140000}"/>
    <cellStyle name="Input 3 4 8 2" xfId="5065" xr:uid="{00000000-0005-0000-0000-0000B9140000}"/>
    <cellStyle name="Input 3 4 8 2 2" xfId="5066" xr:uid="{00000000-0005-0000-0000-0000BA140000}"/>
    <cellStyle name="Input 3 4 8 2 3" xfId="5067" xr:uid="{00000000-0005-0000-0000-0000BB140000}"/>
    <cellStyle name="Input 3 4 8 2 4" xfId="5068" xr:uid="{00000000-0005-0000-0000-0000BC140000}"/>
    <cellStyle name="Input 3 4 8 2 5" xfId="5069" xr:uid="{00000000-0005-0000-0000-0000BD140000}"/>
    <cellStyle name="Input 3 4 8 2 6" xfId="5070" xr:uid="{00000000-0005-0000-0000-0000BE140000}"/>
    <cellStyle name="Input 3 4 8 3" xfId="5071" xr:uid="{00000000-0005-0000-0000-0000BF140000}"/>
    <cellStyle name="Input 3 4 8 3 2" xfId="5072" xr:uid="{00000000-0005-0000-0000-0000C0140000}"/>
    <cellStyle name="Input 3 4 8 4" xfId="5073" xr:uid="{00000000-0005-0000-0000-0000C1140000}"/>
    <cellStyle name="Input 3 4 8 5" xfId="5074" xr:uid="{00000000-0005-0000-0000-0000C2140000}"/>
    <cellStyle name="Input 3 4 8 6" xfId="5075" xr:uid="{00000000-0005-0000-0000-0000C3140000}"/>
    <cellStyle name="Input 3 4 8 7" xfId="5076" xr:uid="{00000000-0005-0000-0000-0000C4140000}"/>
    <cellStyle name="Input 3 4 9" xfId="5077" xr:uid="{00000000-0005-0000-0000-0000C5140000}"/>
    <cellStyle name="Input 3 4 9 2" xfId="5078" xr:uid="{00000000-0005-0000-0000-0000C6140000}"/>
    <cellStyle name="Input 3 4 9 3" xfId="5079" xr:uid="{00000000-0005-0000-0000-0000C7140000}"/>
    <cellStyle name="Input 3 4 9 4" xfId="5080" xr:uid="{00000000-0005-0000-0000-0000C8140000}"/>
    <cellStyle name="Input 3 4 9 5" xfId="5081" xr:uid="{00000000-0005-0000-0000-0000C9140000}"/>
    <cellStyle name="Input 3 4 9 6" xfId="5082" xr:uid="{00000000-0005-0000-0000-0000CA140000}"/>
    <cellStyle name="Input 3 4_Subsidy" xfId="5083" xr:uid="{00000000-0005-0000-0000-0000CB140000}"/>
    <cellStyle name="Input 3 40" xfId="5084" xr:uid="{00000000-0005-0000-0000-0000CC140000}"/>
    <cellStyle name="Input 3 41" xfId="5085" xr:uid="{00000000-0005-0000-0000-0000CD140000}"/>
    <cellStyle name="Input 3 42" xfId="5086" xr:uid="{00000000-0005-0000-0000-0000CE140000}"/>
    <cellStyle name="Input 3 43" xfId="5087" xr:uid="{00000000-0005-0000-0000-0000CF140000}"/>
    <cellStyle name="Input 3 44" xfId="5088" xr:uid="{00000000-0005-0000-0000-0000D0140000}"/>
    <cellStyle name="Input 3 45" xfId="5089" xr:uid="{00000000-0005-0000-0000-0000D1140000}"/>
    <cellStyle name="Input 3 5" xfId="5090" xr:uid="{00000000-0005-0000-0000-0000D2140000}"/>
    <cellStyle name="Input 3 5 10" xfId="5091" xr:uid="{00000000-0005-0000-0000-0000D3140000}"/>
    <cellStyle name="Input 3 5 10 2" xfId="5092" xr:uid="{00000000-0005-0000-0000-0000D4140000}"/>
    <cellStyle name="Input 3 5 11" xfId="5093" xr:uid="{00000000-0005-0000-0000-0000D5140000}"/>
    <cellStyle name="Input 3 5 12" xfId="5094" xr:uid="{00000000-0005-0000-0000-0000D6140000}"/>
    <cellStyle name="Input 3 5 13" xfId="5095" xr:uid="{00000000-0005-0000-0000-0000D7140000}"/>
    <cellStyle name="Input 3 5 14" xfId="5096" xr:uid="{00000000-0005-0000-0000-0000D8140000}"/>
    <cellStyle name="Input 3 5 2" xfId="5097" xr:uid="{00000000-0005-0000-0000-0000D9140000}"/>
    <cellStyle name="Input 3 5 2 2" xfId="5098" xr:uid="{00000000-0005-0000-0000-0000DA140000}"/>
    <cellStyle name="Input 3 5 2 2 2" xfId="5099" xr:uid="{00000000-0005-0000-0000-0000DB140000}"/>
    <cellStyle name="Input 3 5 2 2 2 2" xfId="5100" xr:uid="{00000000-0005-0000-0000-0000DC140000}"/>
    <cellStyle name="Input 3 5 2 2 2 3" xfId="5101" xr:uid="{00000000-0005-0000-0000-0000DD140000}"/>
    <cellStyle name="Input 3 5 2 2 2 4" xfId="5102" xr:uid="{00000000-0005-0000-0000-0000DE140000}"/>
    <cellStyle name="Input 3 5 2 2 2 5" xfId="5103" xr:uid="{00000000-0005-0000-0000-0000DF140000}"/>
    <cellStyle name="Input 3 5 2 2 2 6" xfId="5104" xr:uid="{00000000-0005-0000-0000-0000E0140000}"/>
    <cellStyle name="Input 3 5 2 2 3" xfId="5105" xr:uid="{00000000-0005-0000-0000-0000E1140000}"/>
    <cellStyle name="Input 3 5 2 2 3 2" xfId="5106" xr:uid="{00000000-0005-0000-0000-0000E2140000}"/>
    <cellStyle name="Input 3 5 2 2 4" xfId="5107" xr:uid="{00000000-0005-0000-0000-0000E3140000}"/>
    <cellStyle name="Input 3 5 2 2 5" xfId="5108" xr:uid="{00000000-0005-0000-0000-0000E4140000}"/>
    <cellStyle name="Input 3 5 2 2 6" xfId="5109" xr:uid="{00000000-0005-0000-0000-0000E5140000}"/>
    <cellStyle name="Input 3 5 2 2 7" xfId="5110" xr:uid="{00000000-0005-0000-0000-0000E6140000}"/>
    <cellStyle name="Input 3 5 2 3" xfId="5111" xr:uid="{00000000-0005-0000-0000-0000E7140000}"/>
    <cellStyle name="Input 3 5 2 3 2" xfId="5112" xr:uid="{00000000-0005-0000-0000-0000E8140000}"/>
    <cellStyle name="Input 3 5 2 3 3" xfId="5113" xr:uid="{00000000-0005-0000-0000-0000E9140000}"/>
    <cellStyle name="Input 3 5 2 3 4" xfId="5114" xr:uid="{00000000-0005-0000-0000-0000EA140000}"/>
    <cellStyle name="Input 3 5 2 3 5" xfId="5115" xr:uid="{00000000-0005-0000-0000-0000EB140000}"/>
    <cellStyle name="Input 3 5 2 3 6" xfId="5116" xr:uid="{00000000-0005-0000-0000-0000EC140000}"/>
    <cellStyle name="Input 3 5 2 4" xfId="5117" xr:uid="{00000000-0005-0000-0000-0000ED140000}"/>
    <cellStyle name="Input 3 5 2 4 2" xfId="5118" xr:uid="{00000000-0005-0000-0000-0000EE140000}"/>
    <cellStyle name="Input 3 5 2 5" xfId="5119" xr:uid="{00000000-0005-0000-0000-0000EF140000}"/>
    <cellStyle name="Input 3 5 2 6" xfId="5120" xr:uid="{00000000-0005-0000-0000-0000F0140000}"/>
    <cellStyle name="Input 3 5 2 7" xfId="5121" xr:uid="{00000000-0005-0000-0000-0000F1140000}"/>
    <cellStyle name="Input 3 5 2 8" xfId="5122" xr:uid="{00000000-0005-0000-0000-0000F2140000}"/>
    <cellStyle name="Input 3 5 2_Subsidy" xfId="5123" xr:uid="{00000000-0005-0000-0000-0000F3140000}"/>
    <cellStyle name="Input 3 5 3" xfId="5124" xr:uid="{00000000-0005-0000-0000-0000F4140000}"/>
    <cellStyle name="Input 3 5 3 2" xfId="5125" xr:uid="{00000000-0005-0000-0000-0000F5140000}"/>
    <cellStyle name="Input 3 5 3 2 2" xfId="5126" xr:uid="{00000000-0005-0000-0000-0000F6140000}"/>
    <cellStyle name="Input 3 5 3 2 3" xfId="5127" xr:uid="{00000000-0005-0000-0000-0000F7140000}"/>
    <cellStyle name="Input 3 5 3 2 4" xfId="5128" xr:uid="{00000000-0005-0000-0000-0000F8140000}"/>
    <cellStyle name="Input 3 5 3 2 5" xfId="5129" xr:uid="{00000000-0005-0000-0000-0000F9140000}"/>
    <cellStyle name="Input 3 5 3 2 6" xfId="5130" xr:uid="{00000000-0005-0000-0000-0000FA140000}"/>
    <cellStyle name="Input 3 5 3 3" xfId="5131" xr:uid="{00000000-0005-0000-0000-0000FB140000}"/>
    <cellStyle name="Input 3 5 3 3 2" xfId="5132" xr:uid="{00000000-0005-0000-0000-0000FC140000}"/>
    <cellStyle name="Input 3 5 3 4" xfId="5133" xr:uid="{00000000-0005-0000-0000-0000FD140000}"/>
    <cellStyle name="Input 3 5 3 5" xfId="5134" xr:uid="{00000000-0005-0000-0000-0000FE140000}"/>
    <cellStyle name="Input 3 5 3 6" xfId="5135" xr:uid="{00000000-0005-0000-0000-0000FF140000}"/>
    <cellStyle name="Input 3 5 3 7" xfId="5136" xr:uid="{00000000-0005-0000-0000-000000150000}"/>
    <cellStyle name="Input 3 5 4" xfId="5137" xr:uid="{00000000-0005-0000-0000-000001150000}"/>
    <cellStyle name="Input 3 5 4 2" xfId="5138" xr:uid="{00000000-0005-0000-0000-000002150000}"/>
    <cellStyle name="Input 3 5 4 2 2" xfId="5139" xr:uid="{00000000-0005-0000-0000-000003150000}"/>
    <cellStyle name="Input 3 5 4 2 3" xfId="5140" xr:uid="{00000000-0005-0000-0000-000004150000}"/>
    <cellStyle name="Input 3 5 4 2 4" xfId="5141" xr:uid="{00000000-0005-0000-0000-000005150000}"/>
    <cellStyle name="Input 3 5 4 2 5" xfId="5142" xr:uid="{00000000-0005-0000-0000-000006150000}"/>
    <cellStyle name="Input 3 5 4 2 6" xfId="5143" xr:uid="{00000000-0005-0000-0000-000007150000}"/>
    <cellStyle name="Input 3 5 4 3" xfId="5144" xr:uid="{00000000-0005-0000-0000-000008150000}"/>
    <cellStyle name="Input 3 5 4 3 2" xfId="5145" xr:uid="{00000000-0005-0000-0000-000009150000}"/>
    <cellStyle name="Input 3 5 4 4" xfId="5146" xr:uid="{00000000-0005-0000-0000-00000A150000}"/>
    <cellStyle name="Input 3 5 4 5" xfId="5147" xr:uid="{00000000-0005-0000-0000-00000B150000}"/>
    <cellStyle name="Input 3 5 4 6" xfId="5148" xr:uid="{00000000-0005-0000-0000-00000C150000}"/>
    <cellStyle name="Input 3 5 4 7" xfId="5149" xr:uid="{00000000-0005-0000-0000-00000D150000}"/>
    <cellStyle name="Input 3 5 5" xfId="5150" xr:uid="{00000000-0005-0000-0000-00000E150000}"/>
    <cellStyle name="Input 3 5 5 2" xfId="5151" xr:uid="{00000000-0005-0000-0000-00000F150000}"/>
    <cellStyle name="Input 3 5 5 2 2" xfId="5152" xr:uid="{00000000-0005-0000-0000-000010150000}"/>
    <cellStyle name="Input 3 5 5 2 3" xfId="5153" xr:uid="{00000000-0005-0000-0000-000011150000}"/>
    <cellStyle name="Input 3 5 5 2 4" xfId="5154" xr:uid="{00000000-0005-0000-0000-000012150000}"/>
    <cellStyle name="Input 3 5 5 2 5" xfId="5155" xr:uid="{00000000-0005-0000-0000-000013150000}"/>
    <cellStyle name="Input 3 5 5 2 6" xfId="5156" xr:uid="{00000000-0005-0000-0000-000014150000}"/>
    <cellStyle name="Input 3 5 5 3" xfId="5157" xr:uid="{00000000-0005-0000-0000-000015150000}"/>
    <cellStyle name="Input 3 5 5 3 2" xfId="5158" xr:uid="{00000000-0005-0000-0000-000016150000}"/>
    <cellStyle name="Input 3 5 5 4" xfId="5159" xr:uid="{00000000-0005-0000-0000-000017150000}"/>
    <cellStyle name="Input 3 5 5 5" xfId="5160" xr:uid="{00000000-0005-0000-0000-000018150000}"/>
    <cellStyle name="Input 3 5 5 6" xfId="5161" xr:uid="{00000000-0005-0000-0000-000019150000}"/>
    <cellStyle name="Input 3 5 5 7" xfId="5162" xr:uid="{00000000-0005-0000-0000-00001A150000}"/>
    <cellStyle name="Input 3 5 6" xfId="5163" xr:uid="{00000000-0005-0000-0000-00001B150000}"/>
    <cellStyle name="Input 3 5 6 2" xfId="5164" xr:uid="{00000000-0005-0000-0000-00001C150000}"/>
    <cellStyle name="Input 3 5 6 2 2" xfId="5165" xr:uid="{00000000-0005-0000-0000-00001D150000}"/>
    <cellStyle name="Input 3 5 6 2 3" xfId="5166" xr:uid="{00000000-0005-0000-0000-00001E150000}"/>
    <cellStyle name="Input 3 5 6 2 4" xfId="5167" xr:uid="{00000000-0005-0000-0000-00001F150000}"/>
    <cellStyle name="Input 3 5 6 2 5" xfId="5168" xr:uid="{00000000-0005-0000-0000-000020150000}"/>
    <cellStyle name="Input 3 5 6 2 6" xfId="5169" xr:uid="{00000000-0005-0000-0000-000021150000}"/>
    <cellStyle name="Input 3 5 6 3" xfId="5170" xr:uid="{00000000-0005-0000-0000-000022150000}"/>
    <cellStyle name="Input 3 5 6 3 2" xfId="5171" xr:uid="{00000000-0005-0000-0000-000023150000}"/>
    <cellStyle name="Input 3 5 6 4" xfId="5172" xr:uid="{00000000-0005-0000-0000-000024150000}"/>
    <cellStyle name="Input 3 5 6 5" xfId="5173" xr:uid="{00000000-0005-0000-0000-000025150000}"/>
    <cellStyle name="Input 3 5 6 6" xfId="5174" xr:uid="{00000000-0005-0000-0000-000026150000}"/>
    <cellStyle name="Input 3 5 6 7" xfId="5175" xr:uid="{00000000-0005-0000-0000-000027150000}"/>
    <cellStyle name="Input 3 5 7" xfId="5176" xr:uid="{00000000-0005-0000-0000-000028150000}"/>
    <cellStyle name="Input 3 5 7 2" xfId="5177" xr:uid="{00000000-0005-0000-0000-000029150000}"/>
    <cellStyle name="Input 3 5 7 2 2" xfId="5178" xr:uid="{00000000-0005-0000-0000-00002A150000}"/>
    <cellStyle name="Input 3 5 7 2 3" xfId="5179" xr:uid="{00000000-0005-0000-0000-00002B150000}"/>
    <cellStyle name="Input 3 5 7 2 4" xfId="5180" xr:uid="{00000000-0005-0000-0000-00002C150000}"/>
    <cellStyle name="Input 3 5 7 2 5" xfId="5181" xr:uid="{00000000-0005-0000-0000-00002D150000}"/>
    <cellStyle name="Input 3 5 7 2 6" xfId="5182" xr:uid="{00000000-0005-0000-0000-00002E150000}"/>
    <cellStyle name="Input 3 5 7 3" xfId="5183" xr:uid="{00000000-0005-0000-0000-00002F150000}"/>
    <cellStyle name="Input 3 5 7 3 2" xfId="5184" xr:uid="{00000000-0005-0000-0000-000030150000}"/>
    <cellStyle name="Input 3 5 7 4" xfId="5185" xr:uid="{00000000-0005-0000-0000-000031150000}"/>
    <cellStyle name="Input 3 5 7 5" xfId="5186" xr:uid="{00000000-0005-0000-0000-000032150000}"/>
    <cellStyle name="Input 3 5 7 6" xfId="5187" xr:uid="{00000000-0005-0000-0000-000033150000}"/>
    <cellStyle name="Input 3 5 7 7" xfId="5188" xr:uid="{00000000-0005-0000-0000-000034150000}"/>
    <cellStyle name="Input 3 5 8" xfId="5189" xr:uid="{00000000-0005-0000-0000-000035150000}"/>
    <cellStyle name="Input 3 5 8 2" xfId="5190" xr:uid="{00000000-0005-0000-0000-000036150000}"/>
    <cellStyle name="Input 3 5 8 2 2" xfId="5191" xr:uid="{00000000-0005-0000-0000-000037150000}"/>
    <cellStyle name="Input 3 5 8 2 3" xfId="5192" xr:uid="{00000000-0005-0000-0000-000038150000}"/>
    <cellStyle name="Input 3 5 8 2 4" xfId="5193" xr:uid="{00000000-0005-0000-0000-000039150000}"/>
    <cellStyle name="Input 3 5 8 2 5" xfId="5194" xr:uid="{00000000-0005-0000-0000-00003A150000}"/>
    <cellStyle name="Input 3 5 8 2 6" xfId="5195" xr:uid="{00000000-0005-0000-0000-00003B150000}"/>
    <cellStyle name="Input 3 5 8 3" xfId="5196" xr:uid="{00000000-0005-0000-0000-00003C150000}"/>
    <cellStyle name="Input 3 5 8 3 2" xfId="5197" xr:uid="{00000000-0005-0000-0000-00003D150000}"/>
    <cellStyle name="Input 3 5 8 4" xfId="5198" xr:uid="{00000000-0005-0000-0000-00003E150000}"/>
    <cellStyle name="Input 3 5 8 5" xfId="5199" xr:uid="{00000000-0005-0000-0000-00003F150000}"/>
    <cellStyle name="Input 3 5 8 6" xfId="5200" xr:uid="{00000000-0005-0000-0000-000040150000}"/>
    <cellStyle name="Input 3 5 8 7" xfId="5201" xr:uid="{00000000-0005-0000-0000-000041150000}"/>
    <cellStyle name="Input 3 5 9" xfId="5202" xr:uid="{00000000-0005-0000-0000-000042150000}"/>
    <cellStyle name="Input 3 5 9 2" xfId="5203" xr:uid="{00000000-0005-0000-0000-000043150000}"/>
    <cellStyle name="Input 3 5 9 3" xfId="5204" xr:uid="{00000000-0005-0000-0000-000044150000}"/>
    <cellStyle name="Input 3 5 9 4" xfId="5205" xr:uid="{00000000-0005-0000-0000-000045150000}"/>
    <cellStyle name="Input 3 5 9 5" xfId="5206" xr:uid="{00000000-0005-0000-0000-000046150000}"/>
    <cellStyle name="Input 3 5 9 6" xfId="5207" xr:uid="{00000000-0005-0000-0000-000047150000}"/>
    <cellStyle name="Input 3 5_Subsidy" xfId="5208" xr:uid="{00000000-0005-0000-0000-000048150000}"/>
    <cellStyle name="Input 3 6" xfId="5209" xr:uid="{00000000-0005-0000-0000-000049150000}"/>
    <cellStyle name="Input 3 6 2" xfId="5210" xr:uid="{00000000-0005-0000-0000-00004A150000}"/>
    <cellStyle name="Input 3 6 2 2" xfId="5211" xr:uid="{00000000-0005-0000-0000-00004B150000}"/>
    <cellStyle name="Input 3 6 2 2 2" xfId="5212" xr:uid="{00000000-0005-0000-0000-00004C150000}"/>
    <cellStyle name="Input 3 6 2 2 3" xfId="5213" xr:uid="{00000000-0005-0000-0000-00004D150000}"/>
    <cellStyle name="Input 3 6 2 2 4" xfId="5214" xr:uid="{00000000-0005-0000-0000-00004E150000}"/>
    <cellStyle name="Input 3 6 2 2 5" xfId="5215" xr:uid="{00000000-0005-0000-0000-00004F150000}"/>
    <cellStyle name="Input 3 6 2 2 6" xfId="5216" xr:uid="{00000000-0005-0000-0000-000050150000}"/>
    <cellStyle name="Input 3 6 2 3" xfId="5217" xr:uid="{00000000-0005-0000-0000-000051150000}"/>
    <cellStyle name="Input 3 6 2 3 2" xfId="5218" xr:uid="{00000000-0005-0000-0000-000052150000}"/>
    <cellStyle name="Input 3 6 2 4" xfId="5219" xr:uid="{00000000-0005-0000-0000-000053150000}"/>
    <cellStyle name="Input 3 6 2 5" xfId="5220" xr:uid="{00000000-0005-0000-0000-000054150000}"/>
    <cellStyle name="Input 3 6 2 6" xfId="5221" xr:uid="{00000000-0005-0000-0000-000055150000}"/>
    <cellStyle name="Input 3 6 2 7" xfId="5222" xr:uid="{00000000-0005-0000-0000-000056150000}"/>
    <cellStyle name="Input 3 6 3" xfId="5223" xr:uid="{00000000-0005-0000-0000-000057150000}"/>
    <cellStyle name="Input 3 6 3 2" xfId="5224" xr:uid="{00000000-0005-0000-0000-000058150000}"/>
    <cellStyle name="Input 3 6 3 3" xfId="5225" xr:uid="{00000000-0005-0000-0000-000059150000}"/>
    <cellStyle name="Input 3 6 3 4" xfId="5226" xr:uid="{00000000-0005-0000-0000-00005A150000}"/>
    <cellStyle name="Input 3 6 3 5" xfId="5227" xr:uid="{00000000-0005-0000-0000-00005B150000}"/>
    <cellStyle name="Input 3 6 3 6" xfId="5228" xr:uid="{00000000-0005-0000-0000-00005C150000}"/>
    <cellStyle name="Input 3 6 4" xfId="5229" xr:uid="{00000000-0005-0000-0000-00005D150000}"/>
    <cellStyle name="Input 3 6 4 2" xfId="5230" xr:uid="{00000000-0005-0000-0000-00005E150000}"/>
    <cellStyle name="Input 3 6 5" xfId="5231" xr:uid="{00000000-0005-0000-0000-00005F150000}"/>
    <cellStyle name="Input 3 6 6" xfId="5232" xr:uid="{00000000-0005-0000-0000-000060150000}"/>
    <cellStyle name="Input 3 6 7" xfId="5233" xr:uid="{00000000-0005-0000-0000-000061150000}"/>
    <cellStyle name="Input 3 6 8" xfId="5234" xr:uid="{00000000-0005-0000-0000-000062150000}"/>
    <cellStyle name="Input 3 6_Subsidy" xfId="5235" xr:uid="{00000000-0005-0000-0000-000063150000}"/>
    <cellStyle name="Input 3 7" xfId="5236" xr:uid="{00000000-0005-0000-0000-000064150000}"/>
    <cellStyle name="Input 3 7 2" xfId="5237" xr:uid="{00000000-0005-0000-0000-000065150000}"/>
    <cellStyle name="Input 3 7 2 2" xfId="5238" xr:uid="{00000000-0005-0000-0000-000066150000}"/>
    <cellStyle name="Input 3 7 2 3" xfId="5239" xr:uid="{00000000-0005-0000-0000-000067150000}"/>
    <cellStyle name="Input 3 7 2 4" xfId="5240" xr:uid="{00000000-0005-0000-0000-000068150000}"/>
    <cellStyle name="Input 3 7 2 5" xfId="5241" xr:uid="{00000000-0005-0000-0000-000069150000}"/>
    <cellStyle name="Input 3 7 2 6" xfId="5242" xr:uid="{00000000-0005-0000-0000-00006A150000}"/>
    <cellStyle name="Input 3 7 3" xfId="5243" xr:uid="{00000000-0005-0000-0000-00006B150000}"/>
    <cellStyle name="Input 3 7 3 2" xfId="5244" xr:uid="{00000000-0005-0000-0000-00006C150000}"/>
    <cellStyle name="Input 3 7 4" xfId="5245" xr:uid="{00000000-0005-0000-0000-00006D150000}"/>
    <cellStyle name="Input 3 7 5" xfId="5246" xr:uid="{00000000-0005-0000-0000-00006E150000}"/>
    <cellStyle name="Input 3 7 6" xfId="5247" xr:uid="{00000000-0005-0000-0000-00006F150000}"/>
    <cellStyle name="Input 3 7 7" xfId="5248" xr:uid="{00000000-0005-0000-0000-000070150000}"/>
    <cellStyle name="Input 3 8" xfId="5249" xr:uid="{00000000-0005-0000-0000-000071150000}"/>
    <cellStyle name="Input 3 8 2" xfId="5250" xr:uid="{00000000-0005-0000-0000-000072150000}"/>
    <cellStyle name="Input 3 8 2 2" xfId="5251" xr:uid="{00000000-0005-0000-0000-000073150000}"/>
    <cellStyle name="Input 3 8 2 3" xfId="5252" xr:uid="{00000000-0005-0000-0000-000074150000}"/>
    <cellStyle name="Input 3 8 2 4" xfId="5253" xr:uid="{00000000-0005-0000-0000-000075150000}"/>
    <cellStyle name="Input 3 8 2 5" xfId="5254" xr:uid="{00000000-0005-0000-0000-000076150000}"/>
    <cellStyle name="Input 3 8 2 6" xfId="5255" xr:uid="{00000000-0005-0000-0000-000077150000}"/>
    <cellStyle name="Input 3 8 3" xfId="5256" xr:uid="{00000000-0005-0000-0000-000078150000}"/>
    <cellStyle name="Input 3 8 3 2" xfId="5257" xr:uid="{00000000-0005-0000-0000-000079150000}"/>
    <cellStyle name="Input 3 8 4" xfId="5258" xr:uid="{00000000-0005-0000-0000-00007A150000}"/>
    <cellStyle name="Input 3 8 5" xfId="5259" xr:uid="{00000000-0005-0000-0000-00007B150000}"/>
    <cellStyle name="Input 3 8 6" xfId="5260" xr:uid="{00000000-0005-0000-0000-00007C150000}"/>
    <cellStyle name="Input 3 8 7" xfId="5261" xr:uid="{00000000-0005-0000-0000-00007D150000}"/>
    <cellStyle name="Input 3 9" xfId="5262" xr:uid="{00000000-0005-0000-0000-00007E150000}"/>
    <cellStyle name="Input 3 9 2" xfId="5263" xr:uid="{00000000-0005-0000-0000-00007F150000}"/>
    <cellStyle name="Input 3 9 2 2" xfId="5264" xr:uid="{00000000-0005-0000-0000-000080150000}"/>
    <cellStyle name="Input 3 9 2 3" xfId="5265" xr:uid="{00000000-0005-0000-0000-000081150000}"/>
    <cellStyle name="Input 3 9 2 4" xfId="5266" xr:uid="{00000000-0005-0000-0000-000082150000}"/>
    <cellStyle name="Input 3 9 2 5" xfId="5267" xr:uid="{00000000-0005-0000-0000-000083150000}"/>
    <cellStyle name="Input 3 9 2 6" xfId="5268" xr:uid="{00000000-0005-0000-0000-000084150000}"/>
    <cellStyle name="Input 3 9 3" xfId="5269" xr:uid="{00000000-0005-0000-0000-000085150000}"/>
    <cellStyle name="Input 3 9 3 2" xfId="5270" xr:uid="{00000000-0005-0000-0000-000086150000}"/>
    <cellStyle name="Input 3 9 4" xfId="5271" xr:uid="{00000000-0005-0000-0000-000087150000}"/>
    <cellStyle name="Input 3 9 5" xfId="5272" xr:uid="{00000000-0005-0000-0000-000088150000}"/>
    <cellStyle name="Input 3 9 6" xfId="5273" xr:uid="{00000000-0005-0000-0000-000089150000}"/>
    <cellStyle name="Input 3 9 7" xfId="5274" xr:uid="{00000000-0005-0000-0000-00008A150000}"/>
    <cellStyle name="Input 3_ST" xfId="5275" xr:uid="{00000000-0005-0000-0000-00008B150000}"/>
    <cellStyle name="Input 30" xfId="5276" xr:uid="{00000000-0005-0000-0000-00008C150000}"/>
    <cellStyle name="Input 31" xfId="5277" xr:uid="{00000000-0005-0000-0000-00008D150000}"/>
    <cellStyle name="Input 32" xfId="5278" xr:uid="{00000000-0005-0000-0000-00008E150000}"/>
    <cellStyle name="Input 33" xfId="5279" xr:uid="{00000000-0005-0000-0000-00008F150000}"/>
    <cellStyle name="Input 34" xfId="5280" xr:uid="{00000000-0005-0000-0000-000090150000}"/>
    <cellStyle name="Input 35" xfId="5281" xr:uid="{00000000-0005-0000-0000-000091150000}"/>
    <cellStyle name="Input 36" xfId="5282" xr:uid="{00000000-0005-0000-0000-000092150000}"/>
    <cellStyle name="Input 4" xfId="5283" xr:uid="{00000000-0005-0000-0000-000093150000}"/>
    <cellStyle name="Input 4 10" xfId="5284" xr:uid="{00000000-0005-0000-0000-000094150000}"/>
    <cellStyle name="Input 4 10 2" xfId="5285" xr:uid="{00000000-0005-0000-0000-000095150000}"/>
    <cellStyle name="Input 4 10 2 2" xfId="5286" xr:uid="{00000000-0005-0000-0000-000096150000}"/>
    <cellStyle name="Input 4 10 2 3" xfId="5287" xr:uid="{00000000-0005-0000-0000-000097150000}"/>
    <cellStyle name="Input 4 10 2 4" xfId="5288" xr:uid="{00000000-0005-0000-0000-000098150000}"/>
    <cellStyle name="Input 4 10 2 5" xfId="5289" xr:uid="{00000000-0005-0000-0000-000099150000}"/>
    <cellStyle name="Input 4 10 2 6" xfId="5290" xr:uid="{00000000-0005-0000-0000-00009A150000}"/>
    <cellStyle name="Input 4 10 3" xfId="5291" xr:uid="{00000000-0005-0000-0000-00009B150000}"/>
    <cellStyle name="Input 4 10 3 2" xfId="5292" xr:uid="{00000000-0005-0000-0000-00009C150000}"/>
    <cellStyle name="Input 4 10 4" xfId="5293" xr:uid="{00000000-0005-0000-0000-00009D150000}"/>
    <cellStyle name="Input 4 10 5" xfId="5294" xr:uid="{00000000-0005-0000-0000-00009E150000}"/>
    <cellStyle name="Input 4 10 6" xfId="5295" xr:uid="{00000000-0005-0000-0000-00009F150000}"/>
    <cellStyle name="Input 4 10 7" xfId="5296" xr:uid="{00000000-0005-0000-0000-0000A0150000}"/>
    <cellStyle name="Input 4 11" xfId="5297" xr:uid="{00000000-0005-0000-0000-0000A1150000}"/>
    <cellStyle name="Input 4 11 2" xfId="5298" xr:uid="{00000000-0005-0000-0000-0000A2150000}"/>
    <cellStyle name="Input 4 11 2 2" xfId="5299" xr:uid="{00000000-0005-0000-0000-0000A3150000}"/>
    <cellStyle name="Input 4 11 2 3" xfId="5300" xr:uid="{00000000-0005-0000-0000-0000A4150000}"/>
    <cellStyle name="Input 4 11 2 4" xfId="5301" xr:uid="{00000000-0005-0000-0000-0000A5150000}"/>
    <cellStyle name="Input 4 11 2 5" xfId="5302" xr:uid="{00000000-0005-0000-0000-0000A6150000}"/>
    <cellStyle name="Input 4 11 2 6" xfId="5303" xr:uid="{00000000-0005-0000-0000-0000A7150000}"/>
    <cellStyle name="Input 4 11 3" xfId="5304" xr:uid="{00000000-0005-0000-0000-0000A8150000}"/>
    <cellStyle name="Input 4 11 3 2" xfId="5305" xr:uid="{00000000-0005-0000-0000-0000A9150000}"/>
    <cellStyle name="Input 4 11 4" xfId="5306" xr:uid="{00000000-0005-0000-0000-0000AA150000}"/>
    <cellStyle name="Input 4 11 5" xfId="5307" xr:uid="{00000000-0005-0000-0000-0000AB150000}"/>
    <cellStyle name="Input 4 11 6" xfId="5308" xr:uid="{00000000-0005-0000-0000-0000AC150000}"/>
    <cellStyle name="Input 4 11 7" xfId="5309" xr:uid="{00000000-0005-0000-0000-0000AD150000}"/>
    <cellStyle name="Input 4 12" xfId="5310" xr:uid="{00000000-0005-0000-0000-0000AE150000}"/>
    <cellStyle name="Input 4 12 2" xfId="5311" xr:uid="{00000000-0005-0000-0000-0000AF150000}"/>
    <cellStyle name="Input 4 12 2 2" xfId="5312" xr:uid="{00000000-0005-0000-0000-0000B0150000}"/>
    <cellStyle name="Input 4 12 2 3" xfId="5313" xr:uid="{00000000-0005-0000-0000-0000B1150000}"/>
    <cellStyle name="Input 4 12 2 4" xfId="5314" xr:uid="{00000000-0005-0000-0000-0000B2150000}"/>
    <cellStyle name="Input 4 12 2 5" xfId="5315" xr:uid="{00000000-0005-0000-0000-0000B3150000}"/>
    <cellStyle name="Input 4 12 2 6" xfId="5316" xr:uid="{00000000-0005-0000-0000-0000B4150000}"/>
    <cellStyle name="Input 4 12 3" xfId="5317" xr:uid="{00000000-0005-0000-0000-0000B5150000}"/>
    <cellStyle name="Input 4 12 3 2" xfId="5318" xr:uid="{00000000-0005-0000-0000-0000B6150000}"/>
    <cellStyle name="Input 4 12 4" xfId="5319" xr:uid="{00000000-0005-0000-0000-0000B7150000}"/>
    <cellStyle name="Input 4 12 5" xfId="5320" xr:uid="{00000000-0005-0000-0000-0000B8150000}"/>
    <cellStyle name="Input 4 12 6" xfId="5321" xr:uid="{00000000-0005-0000-0000-0000B9150000}"/>
    <cellStyle name="Input 4 12 7" xfId="5322" xr:uid="{00000000-0005-0000-0000-0000BA150000}"/>
    <cellStyle name="Input 4 13" xfId="5323" xr:uid="{00000000-0005-0000-0000-0000BB150000}"/>
    <cellStyle name="Input 4 13 2" xfId="5324" xr:uid="{00000000-0005-0000-0000-0000BC150000}"/>
    <cellStyle name="Input 4 13 3" xfId="5325" xr:uid="{00000000-0005-0000-0000-0000BD150000}"/>
    <cellStyle name="Input 4 13 4" xfId="5326" xr:uid="{00000000-0005-0000-0000-0000BE150000}"/>
    <cellStyle name="Input 4 13 5" xfId="5327" xr:uid="{00000000-0005-0000-0000-0000BF150000}"/>
    <cellStyle name="Input 4 13 6" xfId="5328" xr:uid="{00000000-0005-0000-0000-0000C0150000}"/>
    <cellStyle name="Input 4 14" xfId="5329" xr:uid="{00000000-0005-0000-0000-0000C1150000}"/>
    <cellStyle name="Input 4 14 2" xfId="5330" xr:uid="{00000000-0005-0000-0000-0000C2150000}"/>
    <cellStyle name="Input 4 15" xfId="5331" xr:uid="{00000000-0005-0000-0000-0000C3150000}"/>
    <cellStyle name="Input 4 16" xfId="5332" xr:uid="{00000000-0005-0000-0000-0000C4150000}"/>
    <cellStyle name="Input 4 17" xfId="5333" xr:uid="{00000000-0005-0000-0000-0000C5150000}"/>
    <cellStyle name="Input 4 18" xfId="5334" xr:uid="{00000000-0005-0000-0000-0000C6150000}"/>
    <cellStyle name="Input 4 19" xfId="5335" xr:uid="{00000000-0005-0000-0000-0000C7150000}"/>
    <cellStyle name="Input 4 2" xfId="5336" xr:uid="{00000000-0005-0000-0000-0000C8150000}"/>
    <cellStyle name="Input 4 2 10" xfId="5337" xr:uid="{00000000-0005-0000-0000-0000C9150000}"/>
    <cellStyle name="Input 4 2 10 2" xfId="5338" xr:uid="{00000000-0005-0000-0000-0000CA150000}"/>
    <cellStyle name="Input 4 2 11" xfId="5339" xr:uid="{00000000-0005-0000-0000-0000CB150000}"/>
    <cellStyle name="Input 4 2 12" xfId="5340" xr:uid="{00000000-0005-0000-0000-0000CC150000}"/>
    <cellStyle name="Input 4 2 13" xfId="5341" xr:uid="{00000000-0005-0000-0000-0000CD150000}"/>
    <cellStyle name="Input 4 2 14" xfId="5342" xr:uid="{00000000-0005-0000-0000-0000CE150000}"/>
    <cellStyle name="Input 4 2 2" xfId="5343" xr:uid="{00000000-0005-0000-0000-0000CF150000}"/>
    <cellStyle name="Input 4 2 2 2" xfId="5344" xr:uid="{00000000-0005-0000-0000-0000D0150000}"/>
    <cellStyle name="Input 4 2 2 2 2" xfId="5345" xr:uid="{00000000-0005-0000-0000-0000D1150000}"/>
    <cellStyle name="Input 4 2 2 2 2 2" xfId="5346" xr:uid="{00000000-0005-0000-0000-0000D2150000}"/>
    <cellStyle name="Input 4 2 2 2 2 3" xfId="5347" xr:uid="{00000000-0005-0000-0000-0000D3150000}"/>
    <cellStyle name="Input 4 2 2 2 2 4" xfId="5348" xr:uid="{00000000-0005-0000-0000-0000D4150000}"/>
    <cellStyle name="Input 4 2 2 2 2 5" xfId="5349" xr:uid="{00000000-0005-0000-0000-0000D5150000}"/>
    <cellStyle name="Input 4 2 2 2 2 6" xfId="5350" xr:uid="{00000000-0005-0000-0000-0000D6150000}"/>
    <cellStyle name="Input 4 2 2 2 3" xfId="5351" xr:uid="{00000000-0005-0000-0000-0000D7150000}"/>
    <cellStyle name="Input 4 2 2 2 3 2" xfId="5352" xr:uid="{00000000-0005-0000-0000-0000D8150000}"/>
    <cellStyle name="Input 4 2 2 2 4" xfId="5353" xr:uid="{00000000-0005-0000-0000-0000D9150000}"/>
    <cellStyle name="Input 4 2 2 2 5" xfId="5354" xr:uid="{00000000-0005-0000-0000-0000DA150000}"/>
    <cellStyle name="Input 4 2 2 2 6" xfId="5355" xr:uid="{00000000-0005-0000-0000-0000DB150000}"/>
    <cellStyle name="Input 4 2 2 2 7" xfId="5356" xr:uid="{00000000-0005-0000-0000-0000DC150000}"/>
    <cellStyle name="Input 4 2 2 3" xfId="5357" xr:uid="{00000000-0005-0000-0000-0000DD150000}"/>
    <cellStyle name="Input 4 2 2 3 2" xfId="5358" xr:uid="{00000000-0005-0000-0000-0000DE150000}"/>
    <cellStyle name="Input 4 2 2 3 3" xfId="5359" xr:uid="{00000000-0005-0000-0000-0000DF150000}"/>
    <cellStyle name="Input 4 2 2 3 4" xfId="5360" xr:uid="{00000000-0005-0000-0000-0000E0150000}"/>
    <cellStyle name="Input 4 2 2 3 5" xfId="5361" xr:uid="{00000000-0005-0000-0000-0000E1150000}"/>
    <cellStyle name="Input 4 2 2 3 6" xfId="5362" xr:uid="{00000000-0005-0000-0000-0000E2150000}"/>
    <cellStyle name="Input 4 2 2 4" xfId="5363" xr:uid="{00000000-0005-0000-0000-0000E3150000}"/>
    <cellStyle name="Input 4 2 2 4 2" xfId="5364" xr:uid="{00000000-0005-0000-0000-0000E4150000}"/>
    <cellStyle name="Input 4 2 2 5" xfId="5365" xr:uid="{00000000-0005-0000-0000-0000E5150000}"/>
    <cellStyle name="Input 4 2 2 6" xfId="5366" xr:uid="{00000000-0005-0000-0000-0000E6150000}"/>
    <cellStyle name="Input 4 2 2 7" xfId="5367" xr:uid="{00000000-0005-0000-0000-0000E7150000}"/>
    <cellStyle name="Input 4 2 2 8" xfId="5368" xr:uid="{00000000-0005-0000-0000-0000E8150000}"/>
    <cellStyle name="Input 4 2 2_Subsidy" xfId="5369" xr:uid="{00000000-0005-0000-0000-0000E9150000}"/>
    <cellStyle name="Input 4 2 3" xfId="5370" xr:uid="{00000000-0005-0000-0000-0000EA150000}"/>
    <cellStyle name="Input 4 2 3 2" xfId="5371" xr:uid="{00000000-0005-0000-0000-0000EB150000}"/>
    <cellStyle name="Input 4 2 3 2 2" xfId="5372" xr:uid="{00000000-0005-0000-0000-0000EC150000}"/>
    <cellStyle name="Input 4 2 3 2 3" xfId="5373" xr:uid="{00000000-0005-0000-0000-0000ED150000}"/>
    <cellStyle name="Input 4 2 3 2 4" xfId="5374" xr:uid="{00000000-0005-0000-0000-0000EE150000}"/>
    <cellStyle name="Input 4 2 3 2 5" xfId="5375" xr:uid="{00000000-0005-0000-0000-0000EF150000}"/>
    <cellStyle name="Input 4 2 3 2 6" xfId="5376" xr:uid="{00000000-0005-0000-0000-0000F0150000}"/>
    <cellStyle name="Input 4 2 3 3" xfId="5377" xr:uid="{00000000-0005-0000-0000-0000F1150000}"/>
    <cellStyle name="Input 4 2 3 3 2" xfId="5378" xr:uid="{00000000-0005-0000-0000-0000F2150000}"/>
    <cellStyle name="Input 4 2 3 4" xfId="5379" xr:uid="{00000000-0005-0000-0000-0000F3150000}"/>
    <cellStyle name="Input 4 2 3 5" xfId="5380" xr:uid="{00000000-0005-0000-0000-0000F4150000}"/>
    <cellStyle name="Input 4 2 3 6" xfId="5381" xr:uid="{00000000-0005-0000-0000-0000F5150000}"/>
    <cellStyle name="Input 4 2 3 7" xfId="5382" xr:uid="{00000000-0005-0000-0000-0000F6150000}"/>
    <cellStyle name="Input 4 2 4" xfId="5383" xr:uid="{00000000-0005-0000-0000-0000F7150000}"/>
    <cellStyle name="Input 4 2 4 2" xfId="5384" xr:uid="{00000000-0005-0000-0000-0000F8150000}"/>
    <cellStyle name="Input 4 2 4 2 2" xfId="5385" xr:uid="{00000000-0005-0000-0000-0000F9150000}"/>
    <cellStyle name="Input 4 2 4 2 3" xfId="5386" xr:uid="{00000000-0005-0000-0000-0000FA150000}"/>
    <cellStyle name="Input 4 2 4 2 4" xfId="5387" xr:uid="{00000000-0005-0000-0000-0000FB150000}"/>
    <cellStyle name="Input 4 2 4 2 5" xfId="5388" xr:uid="{00000000-0005-0000-0000-0000FC150000}"/>
    <cellStyle name="Input 4 2 4 2 6" xfId="5389" xr:uid="{00000000-0005-0000-0000-0000FD150000}"/>
    <cellStyle name="Input 4 2 4 3" xfId="5390" xr:uid="{00000000-0005-0000-0000-0000FE150000}"/>
    <cellStyle name="Input 4 2 4 3 2" xfId="5391" xr:uid="{00000000-0005-0000-0000-0000FF150000}"/>
    <cellStyle name="Input 4 2 4 4" xfId="5392" xr:uid="{00000000-0005-0000-0000-000000160000}"/>
    <cellStyle name="Input 4 2 4 5" xfId="5393" xr:uid="{00000000-0005-0000-0000-000001160000}"/>
    <cellStyle name="Input 4 2 4 6" xfId="5394" xr:uid="{00000000-0005-0000-0000-000002160000}"/>
    <cellStyle name="Input 4 2 4 7" xfId="5395" xr:uid="{00000000-0005-0000-0000-000003160000}"/>
    <cellStyle name="Input 4 2 5" xfId="5396" xr:uid="{00000000-0005-0000-0000-000004160000}"/>
    <cellStyle name="Input 4 2 5 2" xfId="5397" xr:uid="{00000000-0005-0000-0000-000005160000}"/>
    <cellStyle name="Input 4 2 5 2 2" xfId="5398" xr:uid="{00000000-0005-0000-0000-000006160000}"/>
    <cellStyle name="Input 4 2 5 2 3" xfId="5399" xr:uid="{00000000-0005-0000-0000-000007160000}"/>
    <cellStyle name="Input 4 2 5 2 4" xfId="5400" xr:uid="{00000000-0005-0000-0000-000008160000}"/>
    <cellStyle name="Input 4 2 5 2 5" xfId="5401" xr:uid="{00000000-0005-0000-0000-000009160000}"/>
    <cellStyle name="Input 4 2 5 2 6" xfId="5402" xr:uid="{00000000-0005-0000-0000-00000A160000}"/>
    <cellStyle name="Input 4 2 5 3" xfId="5403" xr:uid="{00000000-0005-0000-0000-00000B160000}"/>
    <cellStyle name="Input 4 2 5 3 2" xfId="5404" xr:uid="{00000000-0005-0000-0000-00000C160000}"/>
    <cellStyle name="Input 4 2 5 4" xfId="5405" xr:uid="{00000000-0005-0000-0000-00000D160000}"/>
    <cellStyle name="Input 4 2 5 5" xfId="5406" xr:uid="{00000000-0005-0000-0000-00000E160000}"/>
    <cellStyle name="Input 4 2 5 6" xfId="5407" xr:uid="{00000000-0005-0000-0000-00000F160000}"/>
    <cellStyle name="Input 4 2 5 7" xfId="5408" xr:uid="{00000000-0005-0000-0000-000010160000}"/>
    <cellStyle name="Input 4 2 6" xfId="5409" xr:uid="{00000000-0005-0000-0000-000011160000}"/>
    <cellStyle name="Input 4 2 6 2" xfId="5410" xr:uid="{00000000-0005-0000-0000-000012160000}"/>
    <cellStyle name="Input 4 2 6 2 2" xfId="5411" xr:uid="{00000000-0005-0000-0000-000013160000}"/>
    <cellStyle name="Input 4 2 6 2 3" xfId="5412" xr:uid="{00000000-0005-0000-0000-000014160000}"/>
    <cellStyle name="Input 4 2 6 2 4" xfId="5413" xr:uid="{00000000-0005-0000-0000-000015160000}"/>
    <cellStyle name="Input 4 2 6 2 5" xfId="5414" xr:uid="{00000000-0005-0000-0000-000016160000}"/>
    <cellStyle name="Input 4 2 6 2 6" xfId="5415" xr:uid="{00000000-0005-0000-0000-000017160000}"/>
    <cellStyle name="Input 4 2 6 3" xfId="5416" xr:uid="{00000000-0005-0000-0000-000018160000}"/>
    <cellStyle name="Input 4 2 6 3 2" xfId="5417" xr:uid="{00000000-0005-0000-0000-000019160000}"/>
    <cellStyle name="Input 4 2 6 4" xfId="5418" xr:uid="{00000000-0005-0000-0000-00001A160000}"/>
    <cellStyle name="Input 4 2 6 5" xfId="5419" xr:uid="{00000000-0005-0000-0000-00001B160000}"/>
    <cellStyle name="Input 4 2 6 6" xfId="5420" xr:uid="{00000000-0005-0000-0000-00001C160000}"/>
    <cellStyle name="Input 4 2 6 7" xfId="5421" xr:uid="{00000000-0005-0000-0000-00001D160000}"/>
    <cellStyle name="Input 4 2 7" xfId="5422" xr:uid="{00000000-0005-0000-0000-00001E160000}"/>
    <cellStyle name="Input 4 2 7 2" xfId="5423" xr:uid="{00000000-0005-0000-0000-00001F160000}"/>
    <cellStyle name="Input 4 2 7 2 2" xfId="5424" xr:uid="{00000000-0005-0000-0000-000020160000}"/>
    <cellStyle name="Input 4 2 7 2 3" xfId="5425" xr:uid="{00000000-0005-0000-0000-000021160000}"/>
    <cellStyle name="Input 4 2 7 2 4" xfId="5426" xr:uid="{00000000-0005-0000-0000-000022160000}"/>
    <cellStyle name="Input 4 2 7 2 5" xfId="5427" xr:uid="{00000000-0005-0000-0000-000023160000}"/>
    <cellStyle name="Input 4 2 7 2 6" xfId="5428" xr:uid="{00000000-0005-0000-0000-000024160000}"/>
    <cellStyle name="Input 4 2 7 3" xfId="5429" xr:uid="{00000000-0005-0000-0000-000025160000}"/>
    <cellStyle name="Input 4 2 7 3 2" xfId="5430" xr:uid="{00000000-0005-0000-0000-000026160000}"/>
    <cellStyle name="Input 4 2 7 4" xfId="5431" xr:uid="{00000000-0005-0000-0000-000027160000}"/>
    <cellStyle name="Input 4 2 7 5" xfId="5432" xr:uid="{00000000-0005-0000-0000-000028160000}"/>
    <cellStyle name="Input 4 2 7 6" xfId="5433" xr:uid="{00000000-0005-0000-0000-000029160000}"/>
    <cellStyle name="Input 4 2 7 7" xfId="5434" xr:uid="{00000000-0005-0000-0000-00002A160000}"/>
    <cellStyle name="Input 4 2 8" xfId="5435" xr:uid="{00000000-0005-0000-0000-00002B160000}"/>
    <cellStyle name="Input 4 2 8 2" xfId="5436" xr:uid="{00000000-0005-0000-0000-00002C160000}"/>
    <cellStyle name="Input 4 2 8 2 2" xfId="5437" xr:uid="{00000000-0005-0000-0000-00002D160000}"/>
    <cellStyle name="Input 4 2 8 2 3" xfId="5438" xr:uid="{00000000-0005-0000-0000-00002E160000}"/>
    <cellStyle name="Input 4 2 8 2 4" xfId="5439" xr:uid="{00000000-0005-0000-0000-00002F160000}"/>
    <cellStyle name="Input 4 2 8 2 5" xfId="5440" xr:uid="{00000000-0005-0000-0000-000030160000}"/>
    <cellStyle name="Input 4 2 8 2 6" xfId="5441" xr:uid="{00000000-0005-0000-0000-000031160000}"/>
    <cellStyle name="Input 4 2 8 3" xfId="5442" xr:uid="{00000000-0005-0000-0000-000032160000}"/>
    <cellStyle name="Input 4 2 8 3 2" xfId="5443" xr:uid="{00000000-0005-0000-0000-000033160000}"/>
    <cellStyle name="Input 4 2 8 4" xfId="5444" xr:uid="{00000000-0005-0000-0000-000034160000}"/>
    <cellStyle name="Input 4 2 8 5" xfId="5445" xr:uid="{00000000-0005-0000-0000-000035160000}"/>
    <cellStyle name="Input 4 2 8 6" xfId="5446" xr:uid="{00000000-0005-0000-0000-000036160000}"/>
    <cellStyle name="Input 4 2 8 7" xfId="5447" xr:uid="{00000000-0005-0000-0000-000037160000}"/>
    <cellStyle name="Input 4 2 9" xfId="5448" xr:uid="{00000000-0005-0000-0000-000038160000}"/>
    <cellStyle name="Input 4 2 9 2" xfId="5449" xr:uid="{00000000-0005-0000-0000-000039160000}"/>
    <cellStyle name="Input 4 2 9 3" xfId="5450" xr:uid="{00000000-0005-0000-0000-00003A160000}"/>
    <cellStyle name="Input 4 2 9 4" xfId="5451" xr:uid="{00000000-0005-0000-0000-00003B160000}"/>
    <cellStyle name="Input 4 2 9 5" xfId="5452" xr:uid="{00000000-0005-0000-0000-00003C160000}"/>
    <cellStyle name="Input 4 2 9 6" xfId="5453" xr:uid="{00000000-0005-0000-0000-00003D160000}"/>
    <cellStyle name="Input 4 2_Subsidy" xfId="5454" xr:uid="{00000000-0005-0000-0000-00003E160000}"/>
    <cellStyle name="Input 4 20" xfId="5455" xr:uid="{00000000-0005-0000-0000-00003F160000}"/>
    <cellStyle name="Input 4 21" xfId="5456" xr:uid="{00000000-0005-0000-0000-000040160000}"/>
    <cellStyle name="Input 4 22" xfId="5457" xr:uid="{00000000-0005-0000-0000-000041160000}"/>
    <cellStyle name="Input 4 23" xfId="5458" xr:uid="{00000000-0005-0000-0000-000042160000}"/>
    <cellStyle name="Input 4 24" xfId="5459" xr:uid="{00000000-0005-0000-0000-000043160000}"/>
    <cellStyle name="Input 4 25" xfId="5460" xr:uid="{00000000-0005-0000-0000-000044160000}"/>
    <cellStyle name="Input 4 26" xfId="5461" xr:uid="{00000000-0005-0000-0000-000045160000}"/>
    <cellStyle name="Input 4 27" xfId="5462" xr:uid="{00000000-0005-0000-0000-000046160000}"/>
    <cellStyle name="Input 4 28" xfId="5463" xr:uid="{00000000-0005-0000-0000-000047160000}"/>
    <cellStyle name="Input 4 29" xfId="5464" xr:uid="{00000000-0005-0000-0000-000048160000}"/>
    <cellStyle name="Input 4 3" xfId="5465" xr:uid="{00000000-0005-0000-0000-000049160000}"/>
    <cellStyle name="Input 4 3 10" xfId="5466" xr:uid="{00000000-0005-0000-0000-00004A160000}"/>
    <cellStyle name="Input 4 3 10 2" xfId="5467" xr:uid="{00000000-0005-0000-0000-00004B160000}"/>
    <cellStyle name="Input 4 3 11" xfId="5468" xr:uid="{00000000-0005-0000-0000-00004C160000}"/>
    <cellStyle name="Input 4 3 12" xfId="5469" xr:uid="{00000000-0005-0000-0000-00004D160000}"/>
    <cellStyle name="Input 4 3 13" xfId="5470" xr:uid="{00000000-0005-0000-0000-00004E160000}"/>
    <cellStyle name="Input 4 3 14" xfId="5471" xr:uid="{00000000-0005-0000-0000-00004F160000}"/>
    <cellStyle name="Input 4 3 2" xfId="5472" xr:uid="{00000000-0005-0000-0000-000050160000}"/>
    <cellStyle name="Input 4 3 2 2" xfId="5473" xr:uid="{00000000-0005-0000-0000-000051160000}"/>
    <cellStyle name="Input 4 3 2 2 2" xfId="5474" xr:uid="{00000000-0005-0000-0000-000052160000}"/>
    <cellStyle name="Input 4 3 2 2 2 2" xfId="5475" xr:uid="{00000000-0005-0000-0000-000053160000}"/>
    <cellStyle name="Input 4 3 2 2 2 3" xfId="5476" xr:uid="{00000000-0005-0000-0000-000054160000}"/>
    <cellStyle name="Input 4 3 2 2 2 4" xfId="5477" xr:uid="{00000000-0005-0000-0000-000055160000}"/>
    <cellStyle name="Input 4 3 2 2 2 5" xfId="5478" xr:uid="{00000000-0005-0000-0000-000056160000}"/>
    <cellStyle name="Input 4 3 2 2 2 6" xfId="5479" xr:uid="{00000000-0005-0000-0000-000057160000}"/>
    <cellStyle name="Input 4 3 2 2 3" xfId="5480" xr:uid="{00000000-0005-0000-0000-000058160000}"/>
    <cellStyle name="Input 4 3 2 2 3 2" xfId="5481" xr:uid="{00000000-0005-0000-0000-000059160000}"/>
    <cellStyle name="Input 4 3 2 2 4" xfId="5482" xr:uid="{00000000-0005-0000-0000-00005A160000}"/>
    <cellStyle name="Input 4 3 2 2 5" xfId="5483" xr:uid="{00000000-0005-0000-0000-00005B160000}"/>
    <cellStyle name="Input 4 3 2 2 6" xfId="5484" xr:uid="{00000000-0005-0000-0000-00005C160000}"/>
    <cellStyle name="Input 4 3 2 2 7" xfId="5485" xr:uid="{00000000-0005-0000-0000-00005D160000}"/>
    <cellStyle name="Input 4 3 2 3" xfId="5486" xr:uid="{00000000-0005-0000-0000-00005E160000}"/>
    <cellStyle name="Input 4 3 2 3 2" xfId="5487" xr:uid="{00000000-0005-0000-0000-00005F160000}"/>
    <cellStyle name="Input 4 3 2 3 3" xfId="5488" xr:uid="{00000000-0005-0000-0000-000060160000}"/>
    <cellStyle name="Input 4 3 2 3 4" xfId="5489" xr:uid="{00000000-0005-0000-0000-000061160000}"/>
    <cellStyle name="Input 4 3 2 3 5" xfId="5490" xr:uid="{00000000-0005-0000-0000-000062160000}"/>
    <cellStyle name="Input 4 3 2 3 6" xfId="5491" xr:uid="{00000000-0005-0000-0000-000063160000}"/>
    <cellStyle name="Input 4 3 2 4" xfId="5492" xr:uid="{00000000-0005-0000-0000-000064160000}"/>
    <cellStyle name="Input 4 3 2 4 2" xfId="5493" xr:uid="{00000000-0005-0000-0000-000065160000}"/>
    <cellStyle name="Input 4 3 2 5" xfId="5494" xr:uid="{00000000-0005-0000-0000-000066160000}"/>
    <cellStyle name="Input 4 3 2 6" xfId="5495" xr:uid="{00000000-0005-0000-0000-000067160000}"/>
    <cellStyle name="Input 4 3 2 7" xfId="5496" xr:uid="{00000000-0005-0000-0000-000068160000}"/>
    <cellStyle name="Input 4 3 2 8" xfId="5497" xr:uid="{00000000-0005-0000-0000-000069160000}"/>
    <cellStyle name="Input 4 3 2_Subsidy" xfId="5498" xr:uid="{00000000-0005-0000-0000-00006A160000}"/>
    <cellStyle name="Input 4 3 3" xfId="5499" xr:uid="{00000000-0005-0000-0000-00006B160000}"/>
    <cellStyle name="Input 4 3 3 2" xfId="5500" xr:uid="{00000000-0005-0000-0000-00006C160000}"/>
    <cellStyle name="Input 4 3 3 2 2" xfId="5501" xr:uid="{00000000-0005-0000-0000-00006D160000}"/>
    <cellStyle name="Input 4 3 3 2 3" xfId="5502" xr:uid="{00000000-0005-0000-0000-00006E160000}"/>
    <cellStyle name="Input 4 3 3 2 4" xfId="5503" xr:uid="{00000000-0005-0000-0000-00006F160000}"/>
    <cellStyle name="Input 4 3 3 2 5" xfId="5504" xr:uid="{00000000-0005-0000-0000-000070160000}"/>
    <cellStyle name="Input 4 3 3 2 6" xfId="5505" xr:uid="{00000000-0005-0000-0000-000071160000}"/>
    <cellStyle name="Input 4 3 3 3" xfId="5506" xr:uid="{00000000-0005-0000-0000-000072160000}"/>
    <cellStyle name="Input 4 3 3 3 2" xfId="5507" xr:uid="{00000000-0005-0000-0000-000073160000}"/>
    <cellStyle name="Input 4 3 3 4" xfId="5508" xr:uid="{00000000-0005-0000-0000-000074160000}"/>
    <cellStyle name="Input 4 3 3 5" xfId="5509" xr:uid="{00000000-0005-0000-0000-000075160000}"/>
    <cellStyle name="Input 4 3 3 6" xfId="5510" xr:uid="{00000000-0005-0000-0000-000076160000}"/>
    <cellStyle name="Input 4 3 3 7" xfId="5511" xr:uid="{00000000-0005-0000-0000-000077160000}"/>
    <cellStyle name="Input 4 3 4" xfId="5512" xr:uid="{00000000-0005-0000-0000-000078160000}"/>
    <cellStyle name="Input 4 3 4 2" xfId="5513" xr:uid="{00000000-0005-0000-0000-000079160000}"/>
    <cellStyle name="Input 4 3 4 2 2" xfId="5514" xr:uid="{00000000-0005-0000-0000-00007A160000}"/>
    <cellStyle name="Input 4 3 4 2 3" xfId="5515" xr:uid="{00000000-0005-0000-0000-00007B160000}"/>
    <cellStyle name="Input 4 3 4 2 4" xfId="5516" xr:uid="{00000000-0005-0000-0000-00007C160000}"/>
    <cellStyle name="Input 4 3 4 2 5" xfId="5517" xr:uid="{00000000-0005-0000-0000-00007D160000}"/>
    <cellStyle name="Input 4 3 4 2 6" xfId="5518" xr:uid="{00000000-0005-0000-0000-00007E160000}"/>
    <cellStyle name="Input 4 3 4 3" xfId="5519" xr:uid="{00000000-0005-0000-0000-00007F160000}"/>
    <cellStyle name="Input 4 3 4 3 2" xfId="5520" xr:uid="{00000000-0005-0000-0000-000080160000}"/>
    <cellStyle name="Input 4 3 4 4" xfId="5521" xr:uid="{00000000-0005-0000-0000-000081160000}"/>
    <cellStyle name="Input 4 3 4 5" xfId="5522" xr:uid="{00000000-0005-0000-0000-000082160000}"/>
    <cellStyle name="Input 4 3 4 6" xfId="5523" xr:uid="{00000000-0005-0000-0000-000083160000}"/>
    <cellStyle name="Input 4 3 4 7" xfId="5524" xr:uid="{00000000-0005-0000-0000-000084160000}"/>
    <cellStyle name="Input 4 3 5" xfId="5525" xr:uid="{00000000-0005-0000-0000-000085160000}"/>
    <cellStyle name="Input 4 3 5 2" xfId="5526" xr:uid="{00000000-0005-0000-0000-000086160000}"/>
    <cellStyle name="Input 4 3 5 2 2" xfId="5527" xr:uid="{00000000-0005-0000-0000-000087160000}"/>
    <cellStyle name="Input 4 3 5 2 3" xfId="5528" xr:uid="{00000000-0005-0000-0000-000088160000}"/>
    <cellStyle name="Input 4 3 5 2 4" xfId="5529" xr:uid="{00000000-0005-0000-0000-000089160000}"/>
    <cellStyle name="Input 4 3 5 2 5" xfId="5530" xr:uid="{00000000-0005-0000-0000-00008A160000}"/>
    <cellStyle name="Input 4 3 5 2 6" xfId="5531" xr:uid="{00000000-0005-0000-0000-00008B160000}"/>
    <cellStyle name="Input 4 3 5 3" xfId="5532" xr:uid="{00000000-0005-0000-0000-00008C160000}"/>
    <cellStyle name="Input 4 3 5 3 2" xfId="5533" xr:uid="{00000000-0005-0000-0000-00008D160000}"/>
    <cellStyle name="Input 4 3 5 4" xfId="5534" xr:uid="{00000000-0005-0000-0000-00008E160000}"/>
    <cellStyle name="Input 4 3 5 5" xfId="5535" xr:uid="{00000000-0005-0000-0000-00008F160000}"/>
    <cellStyle name="Input 4 3 5 6" xfId="5536" xr:uid="{00000000-0005-0000-0000-000090160000}"/>
    <cellStyle name="Input 4 3 5 7" xfId="5537" xr:uid="{00000000-0005-0000-0000-000091160000}"/>
    <cellStyle name="Input 4 3 6" xfId="5538" xr:uid="{00000000-0005-0000-0000-000092160000}"/>
    <cellStyle name="Input 4 3 6 2" xfId="5539" xr:uid="{00000000-0005-0000-0000-000093160000}"/>
    <cellStyle name="Input 4 3 6 2 2" xfId="5540" xr:uid="{00000000-0005-0000-0000-000094160000}"/>
    <cellStyle name="Input 4 3 6 2 3" xfId="5541" xr:uid="{00000000-0005-0000-0000-000095160000}"/>
    <cellStyle name="Input 4 3 6 2 4" xfId="5542" xr:uid="{00000000-0005-0000-0000-000096160000}"/>
    <cellStyle name="Input 4 3 6 2 5" xfId="5543" xr:uid="{00000000-0005-0000-0000-000097160000}"/>
    <cellStyle name="Input 4 3 6 2 6" xfId="5544" xr:uid="{00000000-0005-0000-0000-000098160000}"/>
    <cellStyle name="Input 4 3 6 3" xfId="5545" xr:uid="{00000000-0005-0000-0000-000099160000}"/>
    <cellStyle name="Input 4 3 6 3 2" xfId="5546" xr:uid="{00000000-0005-0000-0000-00009A160000}"/>
    <cellStyle name="Input 4 3 6 4" xfId="5547" xr:uid="{00000000-0005-0000-0000-00009B160000}"/>
    <cellStyle name="Input 4 3 6 5" xfId="5548" xr:uid="{00000000-0005-0000-0000-00009C160000}"/>
    <cellStyle name="Input 4 3 6 6" xfId="5549" xr:uid="{00000000-0005-0000-0000-00009D160000}"/>
    <cellStyle name="Input 4 3 6 7" xfId="5550" xr:uid="{00000000-0005-0000-0000-00009E160000}"/>
    <cellStyle name="Input 4 3 7" xfId="5551" xr:uid="{00000000-0005-0000-0000-00009F160000}"/>
    <cellStyle name="Input 4 3 7 2" xfId="5552" xr:uid="{00000000-0005-0000-0000-0000A0160000}"/>
    <cellStyle name="Input 4 3 7 2 2" xfId="5553" xr:uid="{00000000-0005-0000-0000-0000A1160000}"/>
    <cellStyle name="Input 4 3 7 2 3" xfId="5554" xr:uid="{00000000-0005-0000-0000-0000A2160000}"/>
    <cellStyle name="Input 4 3 7 2 4" xfId="5555" xr:uid="{00000000-0005-0000-0000-0000A3160000}"/>
    <cellStyle name="Input 4 3 7 2 5" xfId="5556" xr:uid="{00000000-0005-0000-0000-0000A4160000}"/>
    <cellStyle name="Input 4 3 7 2 6" xfId="5557" xr:uid="{00000000-0005-0000-0000-0000A5160000}"/>
    <cellStyle name="Input 4 3 7 3" xfId="5558" xr:uid="{00000000-0005-0000-0000-0000A6160000}"/>
    <cellStyle name="Input 4 3 7 3 2" xfId="5559" xr:uid="{00000000-0005-0000-0000-0000A7160000}"/>
    <cellStyle name="Input 4 3 7 4" xfId="5560" xr:uid="{00000000-0005-0000-0000-0000A8160000}"/>
    <cellStyle name="Input 4 3 7 5" xfId="5561" xr:uid="{00000000-0005-0000-0000-0000A9160000}"/>
    <cellStyle name="Input 4 3 7 6" xfId="5562" xr:uid="{00000000-0005-0000-0000-0000AA160000}"/>
    <cellStyle name="Input 4 3 7 7" xfId="5563" xr:uid="{00000000-0005-0000-0000-0000AB160000}"/>
    <cellStyle name="Input 4 3 8" xfId="5564" xr:uid="{00000000-0005-0000-0000-0000AC160000}"/>
    <cellStyle name="Input 4 3 8 2" xfId="5565" xr:uid="{00000000-0005-0000-0000-0000AD160000}"/>
    <cellStyle name="Input 4 3 8 2 2" xfId="5566" xr:uid="{00000000-0005-0000-0000-0000AE160000}"/>
    <cellStyle name="Input 4 3 8 2 3" xfId="5567" xr:uid="{00000000-0005-0000-0000-0000AF160000}"/>
    <cellStyle name="Input 4 3 8 2 4" xfId="5568" xr:uid="{00000000-0005-0000-0000-0000B0160000}"/>
    <cellStyle name="Input 4 3 8 2 5" xfId="5569" xr:uid="{00000000-0005-0000-0000-0000B1160000}"/>
    <cellStyle name="Input 4 3 8 2 6" xfId="5570" xr:uid="{00000000-0005-0000-0000-0000B2160000}"/>
    <cellStyle name="Input 4 3 8 3" xfId="5571" xr:uid="{00000000-0005-0000-0000-0000B3160000}"/>
    <cellStyle name="Input 4 3 8 3 2" xfId="5572" xr:uid="{00000000-0005-0000-0000-0000B4160000}"/>
    <cellStyle name="Input 4 3 8 4" xfId="5573" xr:uid="{00000000-0005-0000-0000-0000B5160000}"/>
    <cellStyle name="Input 4 3 8 5" xfId="5574" xr:uid="{00000000-0005-0000-0000-0000B6160000}"/>
    <cellStyle name="Input 4 3 8 6" xfId="5575" xr:uid="{00000000-0005-0000-0000-0000B7160000}"/>
    <cellStyle name="Input 4 3 8 7" xfId="5576" xr:uid="{00000000-0005-0000-0000-0000B8160000}"/>
    <cellStyle name="Input 4 3 9" xfId="5577" xr:uid="{00000000-0005-0000-0000-0000B9160000}"/>
    <cellStyle name="Input 4 3 9 2" xfId="5578" xr:uid="{00000000-0005-0000-0000-0000BA160000}"/>
    <cellStyle name="Input 4 3 9 3" xfId="5579" xr:uid="{00000000-0005-0000-0000-0000BB160000}"/>
    <cellStyle name="Input 4 3 9 4" xfId="5580" xr:uid="{00000000-0005-0000-0000-0000BC160000}"/>
    <cellStyle name="Input 4 3 9 5" xfId="5581" xr:uid="{00000000-0005-0000-0000-0000BD160000}"/>
    <cellStyle name="Input 4 3 9 6" xfId="5582" xr:uid="{00000000-0005-0000-0000-0000BE160000}"/>
    <cellStyle name="Input 4 3_Subsidy" xfId="5583" xr:uid="{00000000-0005-0000-0000-0000BF160000}"/>
    <cellStyle name="Input 4 30" xfId="5584" xr:uid="{00000000-0005-0000-0000-0000C0160000}"/>
    <cellStyle name="Input 4 31" xfId="5585" xr:uid="{00000000-0005-0000-0000-0000C1160000}"/>
    <cellStyle name="Input 4 32" xfId="5586" xr:uid="{00000000-0005-0000-0000-0000C2160000}"/>
    <cellStyle name="Input 4 33" xfId="5587" xr:uid="{00000000-0005-0000-0000-0000C3160000}"/>
    <cellStyle name="Input 4 34" xfId="5588" xr:uid="{00000000-0005-0000-0000-0000C4160000}"/>
    <cellStyle name="Input 4 35" xfId="5589" xr:uid="{00000000-0005-0000-0000-0000C5160000}"/>
    <cellStyle name="Input 4 36" xfId="5590" xr:uid="{00000000-0005-0000-0000-0000C6160000}"/>
    <cellStyle name="Input 4 37" xfId="5591" xr:uid="{00000000-0005-0000-0000-0000C7160000}"/>
    <cellStyle name="Input 4 38" xfId="5592" xr:uid="{00000000-0005-0000-0000-0000C8160000}"/>
    <cellStyle name="Input 4 39" xfId="5593" xr:uid="{00000000-0005-0000-0000-0000C9160000}"/>
    <cellStyle name="Input 4 4" xfId="5594" xr:uid="{00000000-0005-0000-0000-0000CA160000}"/>
    <cellStyle name="Input 4 4 10" xfId="5595" xr:uid="{00000000-0005-0000-0000-0000CB160000}"/>
    <cellStyle name="Input 4 4 10 2" xfId="5596" xr:uid="{00000000-0005-0000-0000-0000CC160000}"/>
    <cellStyle name="Input 4 4 11" xfId="5597" xr:uid="{00000000-0005-0000-0000-0000CD160000}"/>
    <cellStyle name="Input 4 4 12" xfId="5598" xr:uid="{00000000-0005-0000-0000-0000CE160000}"/>
    <cellStyle name="Input 4 4 13" xfId="5599" xr:uid="{00000000-0005-0000-0000-0000CF160000}"/>
    <cellStyle name="Input 4 4 14" xfId="5600" xr:uid="{00000000-0005-0000-0000-0000D0160000}"/>
    <cellStyle name="Input 4 4 2" xfId="5601" xr:uid="{00000000-0005-0000-0000-0000D1160000}"/>
    <cellStyle name="Input 4 4 2 2" xfId="5602" xr:uid="{00000000-0005-0000-0000-0000D2160000}"/>
    <cellStyle name="Input 4 4 2 2 2" xfId="5603" xr:uid="{00000000-0005-0000-0000-0000D3160000}"/>
    <cellStyle name="Input 4 4 2 2 2 2" xfId="5604" xr:uid="{00000000-0005-0000-0000-0000D4160000}"/>
    <cellStyle name="Input 4 4 2 2 2 3" xfId="5605" xr:uid="{00000000-0005-0000-0000-0000D5160000}"/>
    <cellStyle name="Input 4 4 2 2 2 4" xfId="5606" xr:uid="{00000000-0005-0000-0000-0000D6160000}"/>
    <cellStyle name="Input 4 4 2 2 2 5" xfId="5607" xr:uid="{00000000-0005-0000-0000-0000D7160000}"/>
    <cellStyle name="Input 4 4 2 2 2 6" xfId="5608" xr:uid="{00000000-0005-0000-0000-0000D8160000}"/>
    <cellStyle name="Input 4 4 2 2 3" xfId="5609" xr:uid="{00000000-0005-0000-0000-0000D9160000}"/>
    <cellStyle name="Input 4 4 2 2 3 2" xfId="5610" xr:uid="{00000000-0005-0000-0000-0000DA160000}"/>
    <cellStyle name="Input 4 4 2 2 4" xfId="5611" xr:uid="{00000000-0005-0000-0000-0000DB160000}"/>
    <cellStyle name="Input 4 4 2 2 5" xfId="5612" xr:uid="{00000000-0005-0000-0000-0000DC160000}"/>
    <cellStyle name="Input 4 4 2 2 6" xfId="5613" xr:uid="{00000000-0005-0000-0000-0000DD160000}"/>
    <cellStyle name="Input 4 4 2 2 7" xfId="5614" xr:uid="{00000000-0005-0000-0000-0000DE160000}"/>
    <cellStyle name="Input 4 4 2 3" xfId="5615" xr:uid="{00000000-0005-0000-0000-0000DF160000}"/>
    <cellStyle name="Input 4 4 2 3 2" xfId="5616" xr:uid="{00000000-0005-0000-0000-0000E0160000}"/>
    <cellStyle name="Input 4 4 2 3 3" xfId="5617" xr:uid="{00000000-0005-0000-0000-0000E1160000}"/>
    <cellStyle name="Input 4 4 2 3 4" xfId="5618" xr:uid="{00000000-0005-0000-0000-0000E2160000}"/>
    <cellStyle name="Input 4 4 2 3 5" xfId="5619" xr:uid="{00000000-0005-0000-0000-0000E3160000}"/>
    <cellStyle name="Input 4 4 2 3 6" xfId="5620" xr:uid="{00000000-0005-0000-0000-0000E4160000}"/>
    <cellStyle name="Input 4 4 2 4" xfId="5621" xr:uid="{00000000-0005-0000-0000-0000E5160000}"/>
    <cellStyle name="Input 4 4 2 4 2" xfId="5622" xr:uid="{00000000-0005-0000-0000-0000E6160000}"/>
    <cellStyle name="Input 4 4 2 5" xfId="5623" xr:uid="{00000000-0005-0000-0000-0000E7160000}"/>
    <cellStyle name="Input 4 4 2 6" xfId="5624" xr:uid="{00000000-0005-0000-0000-0000E8160000}"/>
    <cellStyle name="Input 4 4 2 7" xfId="5625" xr:uid="{00000000-0005-0000-0000-0000E9160000}"/>
    <cellStyle name="Input 4 4 2 8" xfId="5626" xr:uid="{00000000-0005-0000-0000-0000EA160000}"/>
    <cellStyle name="Input 4 4 2_Subsidy" xfId="5627" xr:uid="{00000000-0005-0000-0000-0000EB160000}"/>
    <cellStyle name="Input 4 4 3" xfId="5628" xr:uid="{00000000-0005-0000-0000-0000EC160000}"/>
    <cellStyle name="Input 4 4 3 2" xfId="5629" xr:uid="{00000000-0005-0000-0000-0000ED160000}"/>
    <cellStyle name="Input 4 4 3 2 2" xfId="5630" xr:uid="{00000000-0005-0000-0000-0000EE160000}"/>
    <cellStyle name="Input 4 4 3 2 3" xfId="5631" xr:uid="{00000000-0005-0000-0000-0000EF160000}"/>
    <cellStyle name="Input 4 4 3 2 4" xfId="5632" xr:uid="{00000000-0005-0000-0000-0000F0160000}"/>
    <cellStyle name="Input 4 4 3 2 5" xfId="5633" xr:uid="{00000000-0005-0000-0000-0000F1160000}"/>
    <cellStyle name="Input 4 4 3 2 6" xfId="5634" xr:uid="{00000000-0005-0000-0000-0000F2160000}"/>
    <cellStyle name="Input 4 4 3 3" xfId="5635" xr:uid="{00000000-0005-0000-0000-0000F3160000}"/>
    <cellStyle name="Input 4 4 3 3 2" xfId="5636" xr:uid="{00000000-0005-0000-0000-0000F4160000}"/>
    <cellStyle name="Input 4 4 3 4" xfId="5637" xr:uid="{00000000-0005-0000-0000-0000F5160000}"/>
    <cellStyle name="Input 4 4 3 5" xfId="5638" xr:uid="{00000000-0005-0000-0000-0000F6160000}"/>
    <cellStyle name="Input 4 4 3 6" xfId="5639" xr:uid="{00000000-0005-0000-0000-0000F7160000}"/>
    <cellStyle name="Input 4 4 3 7" xfId="5640" xr:uid="{00000000-0005-0000-0000-0000F8160000}"/>
    <cellStyle name="Input 4 4 4" xfId="5641" xr:uid="{00000000-0005-0000-0000-0000F9160000}"/>
    <cellStyle name="Input 4 4 4 2" xfId="5642" xr:uid="{00000000-0005-0000-0000-0000FA160000}"/>
    <cellStyle name="Input 4 4 4 2 2" xfId="5643" xr:uid="{00000000-0005-0000-0000-0000FB160000}"/>
    <cellStyle name="Input 4 4 4 2 3" xfId="5644" xr:uid="{00000000-0005-0000-0000-0000FC160000}"/>
    <cellStyle name="Input 4 4 4 2 4" xfId="5645" xr:uid="{00000000-0005-0000-0000-0000FD160000}"/>
    <cellStyle name="Input 4 4 4 2 5" xfId="5646" xr:uid="{00000000-0005-0000-0000-0000FE160000}"/>
    <cellStyle name="Input 4 4 4 2 6" xfId="5647" xr:uid="{00000000-0005-0000-0000-0000FF160000}"/>
    <cellStyle name="Input 4 4 4 3" xfId="5648" xr:uid="{00000000-0005-0000-0000-000000170000}"/>
    <cellStyle name="Input 4 4 4 3 2" xfId="5649" xr:uid="{00000000-0005-0000-0000-000001170000}"/>
    <cellStyle name="Input 4 4 4 4" xfId="5650" xr:uid="{00000000-0005-0000-0000-000002170000}"/>
    <cellStyle name="Input 4 4 4 5" xfId="5651" xr:uid="{00000000-0005-0000-0000-000003170000}"/>
    <cellStyle name="Input 4 4 4 6" xfId="5652" xr:uid="{00000000-0005-0000-0000-000004170000}"/>
    <cellStyle name="Input 4 4 4 7" xfId="5653" xr:uid="{00000000-0005-0000-0000-000005170000}"/>
    <cellStyle name="Input 4 4 5" xfId="5654" xr:uid="{00000000-0005-0000-0000-000006170000}"/>
    <cellStyle name="Input 4 4 5 2" xfId="5655" xr:uid="{00000000-0005-0000-0000-000007170000}"/>
    <cellStyle name="Input 4 4 5 2 2" xfId="5656" xr:uid="{00000000-0005-0000-0000-000008170000}"/>
    <cellStyle name="Input 4 4 5 2 3" xfId="5657" xr:uid="{00000000-0005-0000-0000-000009170000}"/>
    <cellStyle name="Input 4 4 5 2 4" xfId="5658" xr:uid="{00000000-0005-0000-0000-00000A170000}"/>
    <cellStyle name="Input 4 4 5 2 5" xfId="5659" xr:uid="{00000000-0005-0000-0000-00000B170000}"/>
    <cellStyle name="Input 4 4 5 2 6" xfId="5660" xr:uid="{00000000-0005-0000-0000-00000C170000}"/>
    <cellStyle name="Input 4 4 5 3" xfId="5661" xr:uid="{00000000-0005-0000-0000-00000D170000}"/>
    <cellStyle name="Input 4 4 5 3 2" xfId="5662" xr:uid="{00000000-0005-0000-0000-00000E170000}"/>
    <cellStyle name="Input 4 4 5 4" xfId="5663" xr:uid="{00000000-0005-0000-0000-00000F170000}"/>
    <cellStyle name="Input 4 4 5 5" xfId="5664" xr:uid="{00000000-0005-0000-0000-000010170000}"/>
    <cellStyle name="Input 4 4 5 6" xfId="5665" xr:uid="{00000000-0005-0000-0000-000011170000}"/>
    <cellStyle name="Input 4 4 5 7" xfId="5666" xr:uid="{00000000-0005-0000-0000-000012170000}"/>
    <cellStyle name="Input 4 4 6" xfId="5667" xr:uid="{00000000-0005-0000-0000-000013170000}"/>
    <cellStyle name="Input 4 4 6 2" xfId="5668" xr:uid="{00000000-0005-0000-0000-000014170000}"/>
    <cellStyle name="Input 4 4 6 2 2" xfId="5669" xr:uid="{00000000-0005-0000-0000-000015170000}"/>
    <cellStyle name="Input 4 4 6 2 3" xfId="5670" xr:uid="{00000000-0005-0000-0000-000016170000}"/>
    <cellStyle name="Input 4 4 6 2 4" xfId="5671" xr:uid="{00000000-0005-0000-0000-000017170000}"/>
    <cellStyle name="Input 4 4 6 2 5" xfId="5672" xr:uid="{00000000-0005-0000-0000-000018170000}"/>
    <cellStyle name="Input 4 4 6 2 6" xfId="5673" xr:uid="{00000000-0005-0000-0000-000019170000}"/>
    <cellStyle name="Input 4 4 6 3" xfId="5674" xr:uid="{00000000-0005-0000-0000-00001A170000}"/>
    <cellStyle name="Input 4 4 6 3 2" xfId="5675" xr:uid="{00000000-0005-0000-0000-00001B170000}"/>
    <cellStyle name="Input 4 4 6 4" xfId="5676" xr:uid="{00000000-0005-0000-0000-00001C170000}"/>
    <cellStyle name="Input 4 4 6 5" xfId="5677" xr:uid="{00000000-0005-0000-0000-00001D170000}"/>
    <cellStyle name="Input 4 4 6 6" xfId="5678" xr:uid="{00000000-0005-0000-0000-00001E170000}"/>
    <cellStyle name="Input 4 4 6 7" xfId="5679" xr:uid="{00000000-0005-0000-0000-00001F170000}"/>
    <cellStyle name="Input 4 4 7" xfId="5680" xr:uid="{00000000-0005-0000-0000-000020170000}"/>
    <cellStyle name="Input 4 4 7 2" xfId="5681" xr:uid="{00000000-0005-0000-0000-000021170000}"/>
    <cellStyle name="Input 4 4 7 2 2" xfId="5682" xr:uid="{00000000-0005-0000-0000-000022170000}"/>
    <cellStyle name="Input 4 4 7 2 3" xfId="5683" xr:uid="{00000000-0005-0000-0000-000023170000}"/>
    <cellStyle name="Input 4 4 7 2 4" xfId="5684" xr:uid="{00000000-0005-0000-0000-000024170000}"/>
    <cellStyle name="Input 4 4 7 2 5" xfId="5685" xr:uid="{00000000-0005-0000-0000-000025170000}"/>
    <cellStyle name="Input 4 4 7 2 6" xfId="5686" xr:uid="{00000000-0005-0000-0000-000026170000}"/>
    <cellStyle name="Input 4 4 7 3" xfId="5687" xr:uid="{00000000-0005-0000-0000-000027170000}"/>
    <cellStyle name="Input 4 4 7 3 2" xfId="5688" xr:uid="{00000000-0005-0000-0000-000028170000}"/>
    <cellStyle name="Input 4 4 7 4" xfId="5689" xr:uid="{00000000-0005-0000-0000-000029170000}"/>
    <cellStyle name="Input 4 4 7 5" xfId="5690" xr:uid="{00000000-0005-0000-0000-00002A170000}"/>
    <cellStyle name="Input 4 4 7 6" xfId="5691" xr:uid="{00000000-0005-0000-0000-00002B170000}"/>
    <cellStyle name="Input 4 4 7 7" xfId="5692" xr:uid="{00000000-0005-0000-0000-00002C170000}"/>
    <cellStyle name="Input 4 4 8" xfId="5693" xr:uid="{00000000-0005-0000-0000-00002D170000}"/>
    <cellStyle name="Input 4 4 8 2" xfId="5694" xr:uid="{00000000-0005-0000-0000-00002E170000}"/>
    <cellStyle name="Input 4 4 8 2 2" xfId="5695" xr:uid="{00000000-0005-0000-0000-00002F170000}"/>
    <cellStyle name="Input 4 4 8 2 3" xfId="5696" xr:uid="{00000000-0005-0000-0000-000030170000}"/>
    <cellStyle name="Input 4 4 8 2 4" xfId="5697" xr:uid="{00000000-0005-0000-0000-000031170000}"/>
    <cellStyle name="Input 4 4 8 2 5" xfId="5698" xr:uid="{00000000-0005-0000-0000-000032170000}"/>
    <cellStyle name="Input 4 4 8 2 6" xfId="5699" xr:uid="{00000000-0005-0000-0000-000033170000}"/>
    <cellStyle name="Input 4 4 8 3" xfId="5700" xr:uid="{00000000-0005-0000-0000-000034170000}"/>
    <cellStyle name="Input 4 4 8 3 2" xfId="5701" xr:uid="{00000000-0005-0000-0000-000035170000}"/>
    <cellStyle name="Input 4 4 8 4" xfId="5702" xr:uid="{00000000-0005-0000-0000-000036170000}"/>
    <cellStyle name="Input 4 4 8 5" xfId="5703" xr:uid="{00000000-0005-0000-0000-000037170000}"/>
    <cellStyle name="Input 4 4 8 6" xfId="5704" xr:uid="{00000000-0005-0000-0000-000038170000}"/>
    <cellStyle name="Input 4 4 8 7" xfId="5705" xr:uid="{00000000-0005-0000-0000-000039170000}"/>
    <cellStyle name="Input 4 4 9" xfId="5706" xr:uid="{00000000-0005-0000-0000-00003A170000}"/>
    <cellStyle name="Input 4 4 9 2" xfId="5707" xr:uid="{00000000-0005-0000-0000-00003B170000}"/>
    <cellStyle name="Input 4 4 9 3" xfId="5708" xr:uid="{00000000-0005-0000-0000-00003C170000}"/>
    <cellStyle name="Input 4 4 9 4" xfId="5709" xr:uid="{00000000-0005-0000-0000-00003D170000}"/>
    <cellStyle name="Input 4 4 9 5" xfId="5710" xr:uid="{00000000-0005-0000-0000-00003E170000}"/>
    <cellStyle name="Input 4 4 9 6" xfId="5711" xr:uid="{00000000-0005-0000-0000-00003F170000}"/>
    <cellStyle name="Input 4 4_Subsidy" xfId="5712" xr:uid="{00000000-0005-0000-0000-000040170000}"/>
    <cellStyle name="Input 4 40" xfId="5713" xr:uid="{00000000-0005-0000-0000-000041170000}"/>
    <cellStyle name="Input 4 41" xfId="5714" xr:uid="{00000000-0005-0000-0000-000042170000}"/>
    <cellStyle name="Input 4 42" xfId="5715" xr:uid="{00000000-0005-0000-0000-000043170000}"/>
    <cellStyle name="Input 4 43" xfId="5716" xr:uid="{00000000-0005-0000-0000-000044170000}"/>
    <cellStyle name="Input 4 44" xfId="5717" xr:uid="{00000000-0005-0000-0000-000045170000}"/>
    <cellStyle name="Input 4 5" xfId="5718" xr:uid="{00000000-0005-0000-0000-000046170000}"/>
    <cellStyle name="Input 4 5 10" xfId="5719" xr:uid="{00000000-0005-0000-0000-000047170000}"/>
    <cellStyle name="Input 4 5 10 2" xfId="5720" xr:uid="{00000000-0005-0000-0000-000048170000}"/>
    <cellStyle name="Input 4 5 11" xfId="5721" xr:uid="{00000000-0005-0000-0000-000049170000}"/>
    <cellStyle name="Input 4 5 12" xfId="5722" xr:uid="{00000000-0005-0000-0000-00004A170000}"/>
    <cellStyle name="Input 4 5 13" xfId="5723" xr:uid="{00000000-0005-0000-0000-00004B170000}"/>
    <cellStyle name="Input 4 5 14" xfId="5724" xr:uid="{00000000-0005-0000-0000-00004C170000}"/>
    <cellStyle name="Input 4 5 2" xfId="5725" xr:uid="{00000000-0005-0000-0000-00004D170000}"/>
    <cellStyle name="Input 4 5 2 2" xfId="5726" xr:uid="{00000000-0005-0000-0000-00004E170000}"/>
    <cellStyle name="Input 4 5 2 2 2" xfId="5727" xr:uid="{00000000-0005-0000-0000-00004F170000}"/>
    <cellStyle name="Input 4 5 2 2 2 2" xfId="5728" xr:uid="{00000000-0005-0000-0000-000050170000}"/>
    <cellStyle name="Input 4 5 2 2 2 3" xfId="5729" xr:uid="{00000000-0005-0000-0000-000051170000}"/>
    <cellStyle name="Input 4 5 2 2 2 4" xfId="5730" xr:uid="{00000000-0005-0000-0000-000052170000}"/>
    <cellStyle name="Input 4 5 2 2 2 5" xfId="5731" xr:uid="{00000000-0005-0000-0000-000053170000}"/>
    <cellStyle name="Input 4 5 2 2 2 6" xfId="5732" xr:uid="{00000000-0005-0000-0000-000054170000}"/>
    <cellStyle name="Input 4 5 2 2 3" xfId="5733" xr:uid="{00000000-0005-0000-0000-000055170000}"/>
    <cellStyle name="Input 4 5 2 2 3 2" xfId="5734" xr:uid="{00000000-0005-0000-0000-000056170000}"/>
    <cellStyle name="Input 4 5 2 2 4" xfId="5735" xr:uid="{00000000-0005-0000-0000-000057170000}"/>
    <cellStyle name="Input 4 5 2 2 5" xfId="5736" xr:uid="{00000000-0005-0000-0000-000058170000}"/>
    <cellStyle name="Input 4 5 2 2 6" xfId="5737" xr:uid="{00000000-0005-0000-0000-000059170000}"/>
    <cellStyle name="Input 4 5 2 2 7" xfId="5738" xr:uid="{00000000-0005-0000-0000-00005A170000}"/>
    <cellStyle name="Input 4 5 2 3" xfId="5739" xr:uid="{00000000-0005-0000-0000-00005B170000}"/>
    <cellStyle name="Input 4 5 2 3 2" xfId="5740" xr:uid="{00000000-0005-0000-0000-00005C170000}"/>
    <cellStyle name="Input 4 5 2 3 3" xfId="5741" xr:uid="{00000000-0005-0000-0000-00005D170000}"/>
    <cellStyle name="Input 4 5 2 3 4" xfId="5742" xr:uid="{00000000-0005-0000-0000-00005E170000}"/>
    <cellStyle name="Input 4 5 2 3 5" xfId="5743" xr:uid="{00000000-0005-0000-0000-00005F170000}"/>
    <cellStyle name="Input 4 5 2 3 6" xfId="5744" xr:uid="{00000000-0005-0000-0000-000060170000}"/>
    <cellStyle name="Input 4 5 2 4" xfId="5745" xr:uid="{00000000-0005-0000-0000-000061170000}"/>
    <cellStyle name="Input 4 5 2 4 2" xfId="5746" xr:uid="{00000000-0005-0000-0000-000062170000}"/>
    <cellStyle name="Input 4 5 2 5" xfId="5747" xr:uid="{00000000-0005-0000-0000-000063170000}"/>
    <cellStyle name="Input 4 5 2 6" xfId="5748" xr:uid="{00000000-0005-0000-0000-000064170000}"/>
    <cellStyle name="Input 4 5 2 7" xfId="5749" xr:uid="{00000000-0005-0000-0000-000065170000}"/>
    <cellStyle name="Input 4 5 2 8" xfId="5750" xr:uid="{00000000-0005-0000-0000-000066170000}"/>
    <cellStyle name="Input 4 5 2_Subsidy" xfId="5751" xr:uid="{00000000-0005-0000-0000-000067170000}"/>
    <cellStyle name="Input 4 5 3" xfId="5752" xr:uid="{00000000-0005-0000-0000-000068170000}"/>
    <cellStyle name="Input 4 5 3 2" xfId="5753" xr:uid="{00000000-0005-0000-0000-000069170000}"/>
    <cellStyle name="Input 4 5 3 2 2" xfId="5754" xr:uid="{00000000-0005-0000-0000-00006A170000}"/>
    <cellStyle name="Input 4 5 3 2 3" xfId="5755" xr:uid="{00000000-0005-0000-0000-00006B170000}"/>
    <cellStyle name="Input 4 5 3 2 4" xfId="5756" xr:uid="{00000000-0005-0000-0000-00006C170000}"/>
    <cellStyle name="Input 4 5 3 2 5" xfId="5757" xr:uid="{00000000-0005-0000-0000-00006D170000}"/>
    <cellStyle name="Input 4 5 3 2 6" xfId="5758" xr:uid="{00000000-0005-0000-0000-00006E170000}"/>
    <cellStyle name="Input 4 5 3 3" xfId="5759" xr:uid="{00000000-0005-0000-0000-00006F170000}"/>
    <cellStyle name="Input 4 5 3 3 2" xfId="5760" xr:uid="{00000000-0005-0000-0000-000070170000}"/>
    <cellStyle name="Input 4 5 3 4" xfId="5761" xr:uid="{00000000-0005-0000-0000-000071170000}"/>
    <cellStyle name="Input 4 5 3 5" xfId="5762" xr:uid="{00000000-0005-0000-0000-000072170000}"/>
    <cellStyle name="Input 4 5 3 6" xfId="5763" xr:uid="{00000000-0005-0000-0000-000073170000}"/>
    <cellStyle name="Input 4 5 3 7" xfId="5764" xr:uid="{00000000-0005-0000-0000-000074170000}"/>
    <cellStyle name="Input 4 5 4" xfId="5765" xr:uid="{00000000-0005-0000-0000-000075170000}"/>
    <cellStyle name="Input 4 5 4 2" xfId="5766" xr:uid="{00000000-0005-0000-0000-000076170000}"/>
    <cellStyle name="Input 4 5 4 2 2" xfId="5767" xr:uid="{00000000-0005-0000-0000-000077170000}"/>
    <cellStyle name="Input 4 5 4 2 3" xfId="5768" xr:uid="{00000000-0005-0000-0000-000078170000}"/>
    <cellStyle name="Input 4 5 4 2 4" xfId="5769" xr:uid="{00000000-0005-0000-0000-000079170000}"/>
    <cellStyle name="Input 4 5 4 2 5" xfId="5770" xr:uid="{00000000-0005-0000-0000-00007A170000}"/>
    <cellStyle name="Input 4 5 4 2 6" xfId="5771" xr:uid="{00000000-0005-0000-0000-00007B170000}"/>
    <cellStyle name="Input 4 5 4 3" xfId="5772" xr:uid="{00000000-0005-0000-0000-00007C170000}"/>
    <cellStyle name="Input 4 5 4 3 2" xfId="5773" xr:uid="{00000000-0005-0000-0000-00007D170000}"/>
    <cellStyle name="Input 4 5 4 4" xfId="5774" xr:uid="{00000000-0005-0000-0000-00007E170000}"/>
    <cellStyle name="Input 4 5 4 5" xfId="5775" xr:uid="{00000000-0005-0000-0000-00007F170000}"/>
    <cellStyle name="Input 4 5 4 6" xfId="5776" xr:uid="{00000000-0005-0000-0000-000080170000}"/>
    <cellStyle name="Input 4 5 4 7" xfId="5777" xr:uid="{00000000-0005-0000-0000-000081170000}"/>
    <cellStyle name="Input 4 5 5" xfId="5778" xr:uid="{00000000-0005-0000-0000-000082170000}"/>
    <cellStyle name="Input 4 5 5 2" xfId="5779" xr:uid="{00000000-0005-0000-0000-000083170000}"/>
    <cellStyle name="Input 4 5 5 2 2" xfId="5780" xr:uid="{00000000-0005-0000-0000-000084170000}"/>
    <cellStyle name="Input 4 5 5 2 3" xfId="5781" xr:uid="{00000000-0005-0000-0000-000085170000}"/>
    <cellStyle name="Input 4 5 5 2 4" xfId="5782" xr:uid="{00000000-0005-0000-0000-000086170000}"/>
    <cellStyle name="Input 4 5 5 2 5" xfId="5783" xr:uid="{00000000-0005-0000-0000-000087170000}"/>
    <cellStyle name="Input 4 5 5 2 6" xfId="5784" xr:uid="{00000000-0005-0000-0000-000088170000}"/>
    <cellStyle name="Input 4 5 5 3" xfId="5785" xr:uid="{00000000-0005-0000-0000-000089170000}"/>
    <cellStyle name="Input 4 5 5 3 2" xfId="5786" xr:uid="{00000000-0005-0000-0000-00008A170000}"/>
    <cellStyle name="Input 4 5 5 4" xfId="5787" xr:uid="{00000000-0005-0000-0000-00008B170000}"/>
    <cellStyle name="Input 4 5 5 5" xfId="5788" xr:uid="{00000000-0005-0000-0000-00008C170000}"/>
    <cellStyle name="Input 4 5 5 6" xfId="5789" xr:uid="{00000000-0005-0000-0000-00008D170000}"/>
    <cellStyle name="Input 4 5 5 7" xfId="5790" xr:uid="{00000000-0005-0000-0000-00008E170000}"/>
    <cellStyle name="Input 4 5 6" xfId="5791" xr:uid="{00000000-0005-0000-0000-00008F170000}"/>
    <cellStyle name="Input 4 5 6 2" xfId="5792" xr:uid="{00000000-0005-0000-0000-000090170000}"/>
    <cellStyle name="Input 4 5 6 2 2" xfId="5793" xr:uid="{00000000-0005-0000-0000-000091170000}"/>
    <cellStyle name="Input 4 5 6 2 3" xfId="5794" xr:uid="{00000000-0005-0000-0000-000092170000}"/>
    <cellStyle name="Input 4 5 6 2 4" xfId="5795" xr:uid="{00000000-0005-0000-0000-000093170000}"/>
    <cellStyle name="Input 4 5 6 2 5" xfId="5796" xr:uid="{00000000-0005-0000-0000-000094170000}"/>
    <cellStyle name="Input 4 5 6 2 6" xfId="5797" xr:uid="{00000000-0005-0000-0000-000095170000}"/>
    <cellStyle name="Input 4 5 6 3" xfId="5798" xr:uid="{00000000-0005-0000-0000-000096170000}"/>
    <cellStyle name="Input 4 5 6 3 2" xfId="5799" xr:uid="{00000000-0005-0000-0000-000097170000}"/>
    <cellStyle name="Input 4 5 6 4" xfId="5800" xr:uid="{00000000-0005-0000-0000-000098170000}"/>
    <cellStyle name="Input 4 5 6 5" xfId="5801" xr:uid="{00000000-0005-0000-0000-000099170000}"/>
    <cellStyle name="Input 4 5 6 6" xfId="5802" xr:uid="{00000000-0005-0000-0000-00009A170000}"/>
    <cellStyle name="Input 4 5 6 7" xfId="5803" xr:uid="{00000000-0005-0000-0000-00009B170000}"/>
    <cellStyle name="Input 4 5 7" xfId="5804" xr:uid="{00000000-0005-0000-0000-00009C170000}"/>
    <cellStyle name="Input 4 5 7 2" xfId="5805" xr:uid="{00000000-0005-0000-0000-00009D170000}"/>
    <cellStyle name="Input 4 5 7 2 2" xfId="5806" xr:uid="{00000000-0005-0000-0000-00009E170000}"/>
    <cellStyle name="Input 4 5 7 2 3" xfId="5807" xr:uid="{00000000-0005-0000-0000-00009F170000}"/>
    <cellStyle name="Input 4 5 7 2 4" xfId="5808" xr:uid="{00000000-0005-0000-0000-0000A0170000}"/>
    <cellStyle name="Input 4 5 7 2 5" xfId="5809" xr:uid="{00000000-0005-0000-0000-0000A1170000}"/>
    <cellStyle name="Input 4 5 7 2 6" xfId="5810" xr:uid="{00000000-0005-0000-0000-0000A2170000}"/>
    <cellStyle name="Input 4 5 7 3" xfId="5811" xr:uid="{00000000-0005-0000-0000-0000A3170000}"/>
    <cellStyle name="Input 4 5 7 3 2" xfId="5812" xr:uid="{00000000-0005-0000-0000-0000A4170000}"/>
    <cellStyle name="Input 4 5 7 4" xfId="5813" xr:uid="{00000000-0005-0000-0000-0000A5170000}"/>
    <cellStyle name="Input 4 5 7 5" xfId="5814" xr:uid="{00000000-0005-0000-0000-0000A6170000}"/>
    <cellStyle name="Input 4 5 7 6" xfId="5815" xr:uid="{00000000-0005-0000-0000-0000A7170000}"/>
    <cellStyle name="Input 4 5 7 7" xfId="5816" xr:uid="{00000000-0005-0000-0000-0000A8170000}"/>
    <cellStyle name="Input 4 5 8" xfId="5817" xr:uid="{00000000-0005-0000-0000-0000A9170000}"/>
    <cellStyle name="Input 4 5 8 2" xfId="5818" xr:uid="{00000000-0005-0000-0000-0000AA170000}"/>
    <cellStyle name="Input 4 5 8 2 2" xfId="5819" xr:uid="{00000000-0005-0000-0000-0000AB170000}"/>
    <cellStyle name="Input 4 5 8 2 3" xfId="5820" xr:uid="{00000000-0005-0000-0000-0000AC170000}"/>
    <cellStyle name="Input 4 5 8 2 4" xfId="5821" xr:uid="{00000000-0005-0000-0000-0000AD170000}"/>
    <cellStyle name="Input 4 5 8 2 5" xfId="5822" xr:uid="{00000000-0005-0000-0000-0000AE170000}"/>
    <cellStyle name="Input 4 5 8 2 6" xfId="5823" xr:uid="{00000000-0005-0000-0000-0000AF170000}"/>
    <cellStyle name="Input 4 5 8 3" xfId="5824" xr:uid="{00000000-0005-0000-0000-0000B0170000}"/>
    <cellStyle name="Input 4 5 8 3 2" xfId="5825" xr:uid="{00000000-0005-0000-0000-0000B1170000}"/>
    <cellStyle name="Input 4 5 8 4" xfId="5826" xr:uid="{00000000-0005-0000-0000-0000B2170000}"/>
    <cellStyle name="Input 4 5 8 5" xfId="5827" xr:uid="{00000000-0005-0000-0000-0000B3170000}"/>
    <cellStyle name="Input 4 5 8 6" xfId="5828" xr:uid="{00000000-0005-0000-0000-0000B4170000}"/>
    <cellStyle name="Input 4 5 8 7" xfId="5829" xr:uid="{00000000-0005-0000-0000-0000B5170000}"/>
    <cellStyle name="Input 4 5 9" xfId="5830" xr:uid="{00000000-0005-0000-0000-0000B6170000}"/>
    <cellStyle name="Input 4 5 9 2" xfId="5831" xr:uid="{00000000-0005-0000-0000-0000B7170000}"/>
    <cellStyle name="Input 4 5 9 3" xfId="5832" xr:uid="{00000000-0005-0000-0000-0000B8170000}"/>
    <cellStyle name="Input 4 5 9 4" xfId="5833" xr:uid="{00000000-0005-0000-0000-0000B9170000}"/>
    <cellStyle name="Input 4 5 9 5" xfId="5834" xr:uid="{00000000-0005-0000-0000-0000BA170000}"/>
    <cellStyle name="Input 4 5 9 6" xfId="5835" xr:uid="{00000000-0005-0000-0000-0000BB170000}"/>
    <cellStyle name="Input 4 5_Subsidy" xfId="5836" xr:uid="{00000000-0005-0000-0000-0000BC170000}"/>
    <cellStyle name="Input 4 6" xfId="5837" xr:uid="{00000000-0005-0000-0000-0000BD170000}"/>
    <cellStyle name="Input 4 6 2" xfId="5838" xr:uid="{00000000-0005-0000-0000-0000BE170000}"/>
    <cellStyle name="Input 4 6 2 2" xfId="5839" xr:uid="{00000000-0005-0000-0000-0000BF170000}"/>
    <cellStyle name="Input 4 6 2 2 2" xfId="5840" xr:uid="{00000000-0005-0000-0000-0000C0170000}"/>
    <cellStyle name="Input 4 6 2 2 3" xfId="5841" xr:uid="{00000000-0005-0000-0000-0000C1170000}"/>
    <cellStyle name="Input 4 6 2 2 4" xfId="5842" xr:uid="{00000000-0005-0000-0000-0000C2170000}"/>
    <cellStyle name="Input 4 6 2 2 5" xfId="5843" xr:uid="{00000000-0005-0000-0000-0000C3170000}"/>
    <cellStyle name="Input 4 6 2 2 6" xfId="5844" xr:uid="{00000000-0005-0000-0000-0000C4170000}"/>
    <cellStyle name="Input 4 6 2 3" xfId="5845" xr:uid="{00000000-0005-0000-0000-0000C5170000}"/>
    <cellStyle name="Input 4 6 2 3 2" xfId="5846" xr:uid="{00000000-0005-0000-0000-0000C6170000}"/>
    <cellStyle name="Input 4 6 2 4" xfId="5847" xr:uid="{00000000-0005-0000-0000-0000C7170000}"/>
    <cellStyle name="Input 4 6 2 5" xfId="5848" xr:uid="{00000000-0005-0000-0000-0000C8170000}"/>
    <cellStyle name="Input 4 6 2 6" xfId="5849" xr:uid="{00000000-0005-0000-0000-0000C9170000}"/>
    <cellStyle name="Input 4 6 2 7" xfId="5850" xr:uid="{00000000-0005-0000-0000-0000CA170000}"/>
    <cellStyle name="Input 4 6 3" xfId="5851" xr:uid="{00000000-0005-0000-0000-0000CB170000}"/>
    <cellStyle name="Input 4 6 3 2" xfId="5852" xr:uid="{00000000-0005-0000-0000-0000CC170000}"/>
    <cellStyle name="Input 4 6 3 3" xfId="5853" xr:uid="{00000000-0005-0000-0000-0000CD170000}"/>
    <cellStyle name="Input 4 6 3 4" xfId="5854" xr:uid="{00000000-0005-0000-0000-0000CE170000}"/>
    <cellStyle name="Input 4 6 3 5" xfId="5855" xr:uid="{00000000-0005-0000-0000-0000CF170000}"/>
    <cellStyle name="Input 4 6 3 6" xfId="5856" xr:uid="{00000000-0005-0000-0000-0000D0170000}"/>
    <cellStyle name="Input 4 6 4" xfId="5857" xr:uid="{00000000-0005-0000-0000-0000D1170000}"/>
    <cellStyle name="Input 4 6 4 2" xfId="5858" xr:uid="{00000000-0005-0000-0000-0000D2170000}"/>
    <cellStyle name="Input 4 6 5" xfId="5859" xr:uid="{00000000-0005-0000-0000-0000D3170000}"/>
    <cellStyle name="Input 4 6 6" xfId="5860" xr:uid="{00000000-0005-0000-0000-0000D4170000}"/>
    <cellStyle name="Input 4 6 7" xfId="5861" xr:uid="{00000000-0005-0000-0000-0000D5170000}"/>
    <cellStyle name="Input 4 6 8" xfId="5862" xr:uid="{00000000-0005-0000-0000-0000D6170000}"/>
    <cellStyle name="Input 4 6_Subsidy" xfId="5863" xr:uid="{00000000-0005-0000-0000-0000D7170000}"/>
    <cellStyle name="Input 4 7" xfId="5864" xr:uid="{00000000-0005-0000-0000-0000D8170000}"/>
    <cellStyle name="Input 4 7 2" xfId="5865" xr:uid="{00000000-0005-0000-0000-0000D9170000}"/>
    <cellStyle name="Input 4 7 2 2" xfId="5866" xr:uid="{00000000-0005-0000-0000-0000DA170000}"/>
    <cellStyle name="Input 4 7 2 3" xfId="5867" xr:uid="{00000000-0005-0000-0000-0000DB170000}"/>
    <cellStyle name="Input 4 7 2 4" xfId="5868" xr:uid="{00000000-0005-0000-0000-0000DC170000}"/>
    <cellStyle name="Input 4 7 2 5" xfId="5869" xr:uid="{00000000-0005-0000-0000-0000DD170000}"/>
    <cellStyle name="Input 4 7 2 6" xfId="5870" xr:uid="{00000000-0005-0000-0000-0000DE170000}"/>
    <cellStyle name="Input 4 7 3" xfId="5871" xr:uid="{00000000-0005-0000-0000-0000DF170000}"/>
    <cellStyle name="Input 4 7 3 2" xfId="5872" xr:uid="{00000000-0005-0000-0000-0000E0170000}"/>
    <cellStyle name="Input 4 7 4" xfId="5873" xr:uid="{00000000-0005-0000-0000-0000E1170000}"/>
    <cellStyle name="Input 4 7 5" xfId="5874" xr:uid="{00000000-0005-0000-0000-0000E2170000}"/>
    <cellStyle name="Input 4 7 6" xfId="5875" xr:uid="{00000000-0005-0000-0000-0000E3170000}"/>
    <cellStyle name="Input 4 7 7" xfId="5876" xr:uid="{00000000-0005-0000-0000-0000E4170000}"/>
    <cellStyle name="Input 4 8" xfId="5877" xr:uid="{00000000-0005-0000-0000-0000E5170000}"/>
    <cellStyle name="Input 4 8 2" xfId="5878" xr:uid="{00000000-0005-0000-0000-0000E6170000}"/>
    <cellStyle name="Input 4 8 2 2" xfId="5879" xr:uid="{00000000-0005-0000-0000-0000E7170000}"/>
    <cellStyle name="Input 4 8 2 3" xfId="5880" xr:uid="{00000000-0005-0000-0000-0000E8170000}"/>
    <cellStyle name="Input 4 8 2 4" xfId="5881" xr:uid="{00000000-0005-0000-0000-0000E9170000}"/>
    <cellStyle name="Input 4 8 2 5" xfId="5882" xr:uid="{00000000-0005-0000-0000-0000EA170000}"/>
    <cellStyle name="Input 4 8 2 6" xfId="5883" xr:uid="{00000000-0005-0000-0000-0000EB170000}"/>
    <cellStyle name="Input 4 8 3" xfId="5884" xr:uid="{00000000-0005-0000-0000-0000EC170000}"/>
    <cellStyle name="Input 4 8 3 2" xfId="5885" xr:uid="{00000000-0005-0000-0000-0000ED170000}"/>
    <cellStyle name="Input 4 8 4" xfId="5886" xr:uid="{00000000-0005-0000-0000-0000EE170000}"/>
    <cellStyle name="Input 4 8 5" xfId="5887" xr:uid="{00000000-0005-0000-0000-0000EF170000}"/>
    <cellStyle name="Input 4 8 6" xfId="5888" xr:uid="{00000000-0005-0000-0000-0000F0170000}"/>
    <cellStyle name="Input 4 8 7" xfId="5889" xr:uid="{00000000-0005-0000-0000-0000F1170000}"/>
    <cellStyle name="Input 4 9" xfId="5890" xr:uid="{00000000-0005-0000-0000-0000F2170000}"/>
    <cellStyle name="Input 4 9 2" xfId="5891" xr:uid="{00000000-0005-0000-0000-0000F3170000}"/>
    <cellStyle name="Input 4 9 2 2" xfId="5892" xr:uid="{00000000-0005-0000-0000-0000F4170000}"/>
    <cellStyle name="Input 4 9 2 3" xfId="5893" xr:uid="{00000000-0005-0000-0000-0000F5170000}"/>
    <cellStyle name="Input 4 9 2 4" xfId="5894" xr:uid="{00000000-0005-0000-0000-0000F6170000}"/>
    <cellStyle name="Input 4 9 2 5" xfId="5895" xr:uid="{00000000-0005-0000-0000-0000F7170000}"/>
    <cellStyle name="Input 4 9 2 6" xfId="5896" xr:uid="{00000000-0005-0000-0000-0000F8170000}"/>
    <cellStyle name="Input 4 9 3" xfId="5897" xr:uid="{00000000-0005-0000-0000-0000F9170000}"/>
    <cellStyle name="Input 4 9 3 2" xfId="5898" xr:uid="{00000000-0005-0000-0000-0000FA170000}"/>
    <cellStyle name="Input 4 9 4" xfId="5899" xr:uid="{00000000-0005-0000-0000-0000FB170000}"/>
    <cellStyle name="Input 4 9 5" xfId="5900" xr:uid="{00000000-0005-0000-0000-0000FC170000}"/>
    <cellStyle name="Input 4 9 6" xfId="5901" xr:uid="{00000000-0005-0000-0000-0000FD170000}"/>
    <cellStyle name="Input 4 9 7" xfId="5902" xr:uid="{00000000-0005-0000-0000-0000FE170000}"/>
    <cellStyle name="Input 4_ST" xfId="5903" xr:uid="{00000000-0005-0000-0000-0000FF170000}"/>
    <cellStyle name="Input 5" xfId="5904" xr:uid="{00000000-0005-0000-0000-000000180000}"/>
    <cellStyle name="Input 5 10" xfId="5905" xr:uid="{00000000-0005-0000-0000-000001180000}"/>
    <cellStyle name="Input 5 10 2" xfId="5906" xr:uid="{00000000-0005-0000-0000-000002180000}"/>
    <cellStyle name="Input 5 10 2 2" xfId="5907" xr:uid="{00000000-0005-0000-0000-000003180000}"/>
    <cellStyle name="Input 5 10 2 3" xfId="5908" xr:uid="{00000000-0005-0000-0000-000004180000}"/>
    <cellStyle name="Input 5 10 2 4" xfId="5909" xr:uid="{00000000-0005-0000-0000-000005180000}"/>
    <cellStyle name="Input 5 10 2 5" xfId="5910" xr:uid="{00000000-0005-0000-0000-000006180000}"/>
    <cellStyle name="Input 5 10 2 6" xfId="5911" xr:uid="{00000000-0005-0000-0000-000007180000}"/>
    <cellStyle name="Input 5 10 3" xfId="5912" xr:uid="{00000000-0005-0000-0000-000008180000}"/>
    <cellStyle name="Input 5 10 3 2" xfId="5913" xr:uid="{00000000-0005-0000-0000-000009180000}"/>
    <cellStyle name="Input 5 10 4" xfId="5914" xr:uid="{00000000-0005-0000-0000-00000A180000}"/>
    <cellStyle name="Input 5 10 5" xfId="5915" xr:uid="{00000000-0005-0000-0000-00000B180000}"/>
    <cellStyle name="Input 5 10 6" xfId="5916" xr:uid="{00000000-0005-0000-0000-00000C180000}"/>
    <cellStyle name="Input 5 10 7" xfId="5917" xr:uid="{00000000-0005-0000-0000-00000D180000}"/>
    <cellStyle name="Input 5 11" xfId="5918" xr:uid="{00000000-0005-0000-0000-00000E180000}"/>
    <cellStyle name="Input 5 11 2" xfId="5919" xr:uid="{00000000-0005-0000-0000-00000F180000}"/>
    <cellStyle name="Input 5 11 2 2" xfId="5920" xr:uid="{00000000-0005-0000-0000-000010180000}"/>
    <cellStyle name="Input 5 11 2 3" xfId="5921" xr:uid="{00000000-0005-0000-0000-000011180000}"/>
    <cellStyle name="Input 5 11 2 4" xfId="5922" xr:uid="{00000000-0005-0000-0000-000012180000}"/>
    <cellStyle name="Input 5 11 2 5" xfId="5923" xr:uid="{00000000-0005-0000-0000-000013180000}"/>
    <cellStyle name="Input 5 11 2 6" xfId="5924" xr:uid="{00000000-0005-0000-0000-000014180000}"/>
    <cellStyle name="Input 5 11 3" xfId="5925" xr:uid="{00000000-0005-0000-0000-000015180000}"/>
    <cellStyle name="Input 5 11 3 2" xfId="5926" xr:uid="{00000000-0005-0000-0000-000016180000}"/>
    <cellStyle name="Input 5 11 4" xfId="5927" xr:uid="{00000000-0005-0000-0000-000017180000}"/>
    <cellStyle name="Input 5 11 5" xfId="5928" xr:uid="{00000000-0005-0000-0000-000018180000}"/>
    <cellStyle name="Input 5 11 6" xfId="5929" xr:uid="{00000000-0005-0000-0000-000019180000}"/>
    <cellStyle name="Input 5 11 7" xfId="5930" xr:uid="{00000000-0005-0000-0000-00001A180000}"/>
    <cellStyle name="Input 5 12" xfId="5931" xr:uid="{00000000-0005-0000-0000-00001B180000}"/>
    <cellStyle name="Input 5 12 2" xfId="5932" xr:uid="{00000000-0005-0000-0000-00001C180000}"/>
    <cellStyle name="Input 5 12 3" xfId="5933" xr:uid="{00000000-0005-0000-0000-00001D180000}"/>
    <cellStyle name="Input 5 12 4" xfId="5934" xr:uid="{00000000-0005-0000-0000-00001E180000}"/>
    <cellStyle name="Input 5 12 5" xfId="5935" xr:uid="{00000000-0005-0000-0000-00001F180000}"/>
    <cellStyle name="Input 5 12 6" xfId="5936" xr:uid="{00000000-0005-0000-0000-000020180000}"/>
    <cellStyle name="Input 5 13" xfId="5937" xr:uid="{00000000-0005-0000-0000-000021180000}"/>
    <cellStyle name="Input 5 13 2" xfId="5938" xr:uid="{00000000-0005-0000-0000-000022180000}"/>
    <cellStyle name="Input 5 14" xfId="5939" xr:uid="{00000000-0005-0000-0000-000023180000}"/>
    <cellStyle name="Input 5 15" xfId="5940" xr:uid="{00000000-0005-0000-0000-000024180000}"/>
    <cellStyle name="Input 5 16" xfId="5941" xr:uid="{00000000-0005-0000-0000-000025180000}"/>
    <cellStyle name="Input 5 17" xfId="5942" xr:uid="{00000000-0005-0000-0000-000026180000}"/>
    <cellStyle name="Input 5 18" xfId="5943" xr:uid="{00000000-0005-0000-0000-000027180000}"/>
    <cellStyle name="Input 5 19" xfId="5944" xr:uid="{00000000-0005-0000-0000-000028180000}"/>
    <cellStyle name="Input 5 2" xfId="5945" xr:uid="{00000000-0005-0000-0000-000029180000}"/>
    <cellStyle name="Input 5 2 10" xfId="5946" xr:uid="{00000000-0005-0000-0000-00002A180000}"/>
    <cellStyle name="Input 5 2 10 2" xfId="5947" xr:uid="{00000000-0005-0000-0000-00002B180000}"/>
    <cellStyle name="Input 5 2 11" xfId="5948" xr:uid="{00000000-0005-0000-0000-00002C180000}"/>
    <cellStyle name="Input 5 2 12" xfId="5949" xr:uid="{00000000-0005-0000-0000-00002D180000}"/>
    <cellStyle name="Input 5 2 13" xfId="5950" xr:uid="{00000000-0005-0000-0000-00002E180000}"/>
    <cellStyle name="Input 5 2 14" xfId="5951" xr:uid="{00000000-0005-0000-0000-00002F180000}"/>
    <cellStyle name="Input 5 2 2" xfId="5952" xr:uid="{00000000-0005-0000-0000-000030180000}"/>
    <cellStyle name="Input 5 2 2 2" xfId="5953" xr:uid="{00000000-0005-0000-0000-000031180000}"/>
    <cellStyle name="Input 5 2 2 2 2" xfId="5954" xr:uid="{00000000-0005-0000-0000-000032180000}"/>
    <cellStyle name="Input 5 2 2 2 2 2" xfId="5955" xr:uid="{00000000-0005-0000-0000-000033180000}"/>
    <cellStyle name="Input 5 2 2 2 2 3" xfId="5956" xr:uid="{00000000-0005-0000-0000-000034180000}"/>
    <cellStyle name="Input 5 2 2 2 2 4" xfId="5957" xr:uid="{00000000-0005-0000-0000-000035180000}"/>
    <cellStyle name="Input 5 2 2 2 2 5" xfId="5958" xr:uid="{00000000-0005-0000-0000-000036180000}"/>
    <cellStyle name="Input 5 2 2 2 2 6" xfId="5959" xr:uid="{00000000-0005-0000-0000-000037180000}"/>
    <cellStyle name="Input 5 2 2 2 3" xfId="5960" xr:uid="{00000000-0005-0000-0000-000038180000}"/>
    <cellStyle name="Input 5 2 2 2 3 2" xfId="5961" xr:uid="{00000000-0005-0000-0000-000039180000}"/>
    <cellStyle name="Input 5 2 2 2 4" xfId="5962" xr:uid="{00000000-0005-0000-0000-00003A180000}"/>
    <cellStyle name="Input 5 2 2 2 5" xfId="5963" xr:uid="{00000000-0005-0000-0000-00003B180000}"/>
    <cellStyle name="Input 5 2 2 2 6" xfId="5964" xr:uid="{00000000-0005-0000-0000-00003C180000}"/>
    <cellStyle name="Input 5 2 2 2 7" xfId="5965" xr:uid="{00000000-0005-0000-0000-00003D180000}"/>
    <cellStyle name="Input 5 2 2 3" xfId="5966" xr:uid="{00000000-0005-0000-0000-00003E180000}"/>
    <cellStyle name="Input 5 2 2 3 2" xfId="5967" xr:uid="{00000000-0005-0000-0000-00003F180000}"/>
    <cellStyle name="Input 5 2 2 3 3" xfId="5968" xr:uid="{00000000-0005-0000-0000-000040180000}"/>
    <cellStyle name="Input 5 2 2 3 4" xfId="5969" xr:uid="{00000000-0005-0000-0000-000041180000}"/>
    <cellStyle name="Input 5 2 2 3 5" xfId="5970" xr:uid="{00000000-0005-0000-0000-000042180000}"/>
    <cellStyle name="Input 5 2 2 3 6" xfId="5971" xr:uid="{00000000-0005-0000-0000-000043180000}"/>
    <cellStyle name="Input 5 2 2 4" xfId="5972" xr:uid="{00000000-0005-0000-0000-000044180000}"/>
    <cellStyle name="Input 5 2 2 4 2" xfId="5973" xr:uid="{00000000-0005-0000-0000-000045180000}"/>
    <cellStyle name="Input 5 2 2 5" xfId="5974" xr:uid="{00000000-0005-0000-0000-000046180000}"/>
    <cellStyle name="Input 5 2 2 6" xfId="5975" xr:uid="{00000000-0005-0000-0000-000047180000}"/>
    <cellStyle name="Input 5 2 2 7" xfId="5976" xr:uid="{00000000-0005-0000-0000-000048180000}"/>
    <cellStyle name="Input 5 2 2 8" xfId="5977" xr:uid="{00000000-0005-0000-0000-000049180000}"/>
    <cellStyle name="Input 5 2 2_Subsidy" xfId="5978" xr:uid="{00000000-0005-0000-0000-00004A180000}"/>
    <cellStyle name="Input 5 2 3" xfId="5979" xr:uid="{00000000-0005-0000-0000-00004B180000}"/>
    <cellStyle name="Input 5 2 3 2" xfId="5980" xr:uid="{00000000-0005-0000-0000-00004C180000}"/>
    <cellStyle name="Input 5 2 3 2 2" xfId="5981" xr:uid="{00000000-0005-0000-0000-00004D180000}"/>
    <cellStyle name="Input 5 2 3 2 3" xfId="5982" xr:uid="{00000000-0005-0000-0000-00004E180000}"/>
    <cellStyle name="Input 5 2 3 2 4" xfId="5983" xr:uid="{00000000-0005-0000-0000-00004F180000}"/>
    <cellStyle name="Input 5 2 3 2 5" xfId="5984" xr:uid="{00000000-0005-0000-0000-000050180000}"/>
    <cellStyle name="Input 5 2 3 2 6" xfId="5985" xr:uid="{00000000-0005-0000-0000-000051180000}"/>
    <cellStyle name="Input 5 2 3 3" xfId="5986" xr:uid="{00000000-0005-0000-0000-000052180000}"/>
    <cellStyle name="Input 5 2 3 3 2" xfId="5987" xr:uid="{00000000-0005-0000-0000-000053180000}"/>
    <cellStyle name="Input 5 2 3 4" xfId="5988" xr:uid="{00000000-0005-0000-0000-000054180000}"/>
    <cellStyle name="Input 5 2 3 5" xfId="5989" xr:uid="{00000000-0005-0000-0000-000055180000}"/>
    <cellStyle name="Input 5 2 3 6" xfId="5990" xr:uid="{00000000-0005-0000-0000-000056180000}"/>
    <cellStyle name="Input 5 2 3 7" xfId="5991" xr:uid="{00000000-0005-0000-0000-000057180000}"/>
    <cellStyle name="Input 5 2 4" xfId="5992" xr:uid="{00000000-0005-0000-0000-000058180000}"/>
    <cellStyle name="Input 5 2 4 2" xfId="5993" xr:uid="{00000000-0005-0000-0000-000059180000}"/>
    <cellStyle name="Input 5 2 4 2 2" xfId="5994" xr:uid="{00000000-0005-0000-0000-00005A180000}"/>
    <cellStyle name="Input 5 2 4 2 3" xfId="5995" xr:uid="{00000000-0005-0000-0000-00005B180000}"/>
    <cellStyle name="Input 5 2 4 2 4" xfId="5996" xr:uid="{00000000-0005-0000-0000-00005C180000}"/>
    <cellStyle name="Input 5 2 4 2 5" xfId="5997" xr:uid="{00000000-0005-0000-0000-00005D180000}"/>
    <cellStyle name="Input 5 2 4 2 6" xfId="5998" xr:uid="{00000000-0005-0000-0000-00005E180000}"/>
    <cellStyle name="Input 5 2 4 3" xfId="5999" xr:uid="{00000000-0005-0000-0000-00005F180000}"/>
    <cellStyle name="Input 5 2 4 3 2" xfId="6000" xr:uid="{00000000-0005-0000-0000-000060180000}"/>
    <cellStyle name="Input 5 2 4 4" xfId="6001" xr:uid="{00000000-0005-0000-0000-000061180000}"/>
    <cellStyle name="Input 5 2 4 5" xfId="6002" xr:uid="{00000000-0005-0000-0000-000062180000}"/>
    <cellStyle name="Input 5 2 4 6" xfId="6003" xr:uid="{00000000-0005-0000-0000-000063180000}"/>
    <cellStyle name="Input 5 2 4 7" xfId="6004" xr:uid="{00000000-0005-0000-0000-000064180000}"/>
    <cellStyle name="Input 5 2 5" xfId="6005" xr:uid="{00000000-0005-0000-0000-000065180000}"/>
    <cellStyle name="Input 5 2 5 2" xfId="6006" xr:uid="{00000000-0005-0000-0000-000066180000}"/>
    <cellStyle name="Input 5 2 5 2 2" xfId="6007" xr:uid="{00000000-0005-0000-0000-000067180000}"/>
    <cellStyle name="Input 5 2 5 2 3" xfId="6008" xr:uid="{00000000-0005-0000-0000-000068180000}"/>
    <cellStyle name="Input 5 2 5 2 4" xfId="6009" xr:uid="{00000000-0005-0000-0000-000069180000}"/>
    <cellStyle name="Input 5 2 5 2 5" xfId="6010" xr:uid="{00000000-0005-0000-0000-00006A180000}"/>
    <cellStyle name="Input 5 2 5 2 6" xfId="6011" xr:uid="{00000000-0005-0000-0000-00006B180000}"/>
    <cellStyle name="Input 5 2 5 3" xfId="6012" xr:uid="{00000000-0005-0000-0000-00006C180000}"/>
    <cellStyle name="Input 5 2 5 3 2" xfId="6013" xr:uid="{00000000-0005-0000-0000-00006D180000}"/>
    <cellStyle name="Input 5 2 5 4" xfId="6014" xr:uid="{00000000-0005-0000-0000-00006E180000}"/>
    <cellStyle name="Input 5 2 5 5" xfId="6015" xr:uid="{00000000-0005-0000-0000-00006F180000}"/>
    <cellStyle name="Input 5 2 5 6" xfId="6016" xr:uid="{00000000-0005-0000-0000-000070180000}"/>
    <cellStyle name="Input 5 2 5 7" xfId="6017" xr:uid="{00000000-0005-0000-0000-000071180000}"/>
    <cellStyle name="Input 5 2 6" xfId="6018" xr:uid="{00000000-0005-0000-0000-000072180000}"/>
    <cellStyle name="Input 5 2 6 2" xfId="6019" xr:uid="{00000000-0005-0000-0000-000073180000}"/>
    <cellStyle name="Input 5 2 6 2 2" xfId="6020" xr:uid="{00000000-0005-0000-0000-000074180000}"/>
    <cellStyle name="Input 5 2 6 2 3" xfId="6021" xr:uid="{00000000-0005-0000-0000-000075180000}"/>
    <cellStyle name="Input 5 2 6 2 4" xfId="6022" xr:uid="{00000000-0005-0000-0000-000076180000}"/>
    <cellStyle name="Input 5 2 6 2 5" xfId="6023" xr:uid="{00000000-0005-0000-0000-000077180000}"/>
    <cellStyle name="Input 5 2 6 2 6" xfId="6024" xr:uid="{00000000-0005-0000-0000-000078180000}"/>
    <cellStyle name="Input 5 2 6 3" xfId="6025" xr:uid="{00000000-0005-0000-0000-000079180000}"/>
    <cellStyle name="Input 5 2 6 3 2" xfId="6026" xr:uid="{00000000-0005-0000-0000-00007A180000}"/>
    <cellStyle name="Input 5 2 6 4" xfId="6027" xr:uid="{00000000-0005-0000-0000-00007B180000}"/>
    <cellStyle name="Input 5 2 6 5" xfId="6028" xr:uid="{00000000-0005-0000-0000-00007C180000}"/>
    <cellStyle name="Input 5 2 6 6" xfId="6029" xr:uid="{00000000-0005-0000-0000-00007D180000}"/>
    <cellStyle name="Input 5 2 6 7" xfId="6030" xr:uid="{00000000-0005-0000-0000-00007E180000}"/>
    <cellStyle name="Input 5 2 7" xfId="6031" xr:uid="{00000000-0005-0000-0000-00007F180000}"/>
    <cellStyle name="Input 5 2 7 2" xfId="6032" xr:uid="{00000000-0005-0000-0000-000080180000}"/>
    <cellStyle name="Input 5 2 7 2 2" xfId="6033" xr:uid="{00000000-0005-0000-0000-000081180000}"/>
    <cellStyle name="Input 5 2 7 2 3" xfId="6034" xr:uid="{00000000-0005-0000-0000-000082180000}"/>
    <cellStyle name="Input 5 2 7 2 4" xfId="6035" xr:uid="{00000000-0005-0000-0000-000083180000}"/>
    <cellStyle name="Input 5 2 7 2 5" xfId="6036" xr:uid="{00000000-0005-0000-0000-000084180000}"/>
    <cellStyle name="Input 5 2 7 2 6" xfId="6037" xr:uid="{00000000-0005-0000-0000-000085180000}"/>
    <cellStyle name="Input 5 2 7 3" xfId="6038" xr:uid="{00000000-0005-0000-0000-000086180000}"/>
    <cellStyle name="Input 5 2 7 3 2" xfId="6039" xr:uid="{00000000-0005-0000-0000-000087180000}"/>
    <cellStyle name="Input 5 2 7 4" xfId="6040" xr:uid="{00000000-0005-0000-0000-000088180000}"/>
    <cellStyle name="Input 5 2 7 5" xfId="6041" xr:uid="{00000000-0005-0000-0000-000089180000}"/>
    <cellStyle name="Input 5 2 7 6" xfId="6042" xr:uid="{00000000-0005-0000-0000-00008A180000}"/>
    <cellStyle name="Input 5 2 7 7" xfId="6043" xr:uid="{00000000-0005-0000-0000-00008B180000}"/>
    <cellStyle name="Input 5 2 8" xfId="6044" xr:uid="{00000000-0005-0000-0000-00008C180000}"/>
    <cellStyle name="Input 5 2 8 2" xfId="6045" xr:uid="{00000000-0005-0000-0000-00008D180000}"/>
    <cellStyle name="Input 5 2 8 2 2" xfId="6046" xr:uid="{00000000-0005-0000-0000-00008E180000}"/>
    <cellStyle name="Input 5 2 8 2 3" xfId="6047" xr:uid="{00000000-0005-0000-0000-00008F180000}"/>
    <cellStyle name="Input 5 2 8 2 4" xfId="6048" xr:uid="{00000000-0005-0000-0000-000090180000}"/>
    <cellStyle name="Input 5 2 8 2 5" xfId="6049" xr:uid="{00000000-0005-0000-0000-000091180000}"/>
    <cellStyle name="Input 5 2 8 2 6" xfId="6050" xr:uid="{00000000-0005-0000-0000-000092180000}"/>
    <cellStyle name="Input 5 2 8 3" xfId="6051" xr:uid="{00000000-0005-0000-0000-000093180000}"/>
    <cellStyle name="Input 5 2 8 3 2" xfId="6052" xr:uid="{00000000-0005-0000-0000-000094180000}"/>
    <cellStyle name="Input 5 2 8 4" xfId="6053" xr:uid="{00000000-0005-0000-0000-000095180000}"/>
    <cellStyle name="Input 5 2 8 5" xfId="6054" xr:uid="{00000000-0005-0000-0000-000096180000}"/>
    <cellStyle name="Input 5 2 8 6" xfId="6055" xr:uid="{00000000-0005-0000-0000-000097180000}"/>
    <cellStyle name="Input 5 2 8 7" xfId="6056" xr:uid="{00000000-0005-0000-0000-000098180000}"/>
    <cellStyle name="Input 5 2 9" xfId="6057" xr:uid="{00000000-0005-0000-0000-000099180000}"/>
    <cellStyle name="Input 5 2 9 2" xfId="6058" xr:uid="{00000000-0005-0000-0000-00009A180000}"/>
    <cellStyle name="Input 5 2 9 3" xfId="6059" xr:uid="{00000000-0005-0000-0000-00009B180000}"/>
    <cellStyle name="Input 5 2 9 4" xfId="6060" xr:uid="{00000000-0005-0000-0000-00009C180000}"/>
    <cellStyle name="Input 5 2 9 5" xfId="6061" xr:uid="{00000000-0005-0000-0000-00009D180000}"/>
    <cellStyle name="Input 5 2 9 6" xfId="6062" xr:uid="{00000000-0005-0000-0000-00009E180000}"/>
    <cellStyle name="Input 5 2_Subsidy" xfId="6063" xr:uid="{00000000-0005-0000-0000-00009F180000}"/>
    <cellStyle name="Input 5 3" xfId="6064" xr:uid="{00000000-0005-0000-0000-0000A0180000}"/>
    <cellStyle name="Input 5 3 10" xfId="6065" xr:uid="{00000000-0005-0000-0000-0000A1180000}"/>
    <cellStyle name="Input 5 3 10 2" xfId="6066" xr:uid="{00000000-0005-0000-0000-0000A2180000}"/>
    <cellStyle name="Input 5 3 11" xfId="6067" xr:uid="{00000000-0005-0000-0000-0000A3180000}"/>
    <cellStyle name="Input 5 3 12" xfId="6068" xr:uid="{00000000-0005-0000-0000-0000A4180000}"/>
    <cellStyle name="Input 5 3 13" xfId="6069" xr:uid="{00000000-0005-0000-0000-0000A5180000}"/>
    <cellStyle name="Input 5 3 14" xfId="6070" xr:uid="{00000000-0005-0000-0000-0000A6180000}"/>
    <cellStyle name="Input 5 3 2" xfId="6071" xr:uid="{00000000-0005-0000-0000-0000A7180000}"/>
    <cellStyle name="Input 5 3 2 2" xfId="6072" xr:uid="{00000000-0005-0000-0000-0000A8180000}"/>
    <cellStyle name="Input 5 3 2 2 2" xfId="6073" xr:uid="{00000000-0005-0000-0000-0000A9180000}"/>
    <cellStyle name="Input 5 3 2 2 2 2" xfId="6074" xr:uid="{00000000-0005-0000-0000-0000AA180000}"/>
    <cellStyle name="Input 5 3 2 2 2 3" xfId="6075" xr:uid="{00000000-0005-0000-0000-0000AB180000}"/>
    <cellStyle name="Input 5 3 2 2 2 4" xfId="6076" xr:uid="{00000000-0005-0000-0000-0000AC180000}"/>
    <cellStyle name="Input 5 3 2 2 2 5" xfId="6077" xr:uid="{00000000-0005-0000-0000-0000AD180000}"/>
    <cellStyle name="Input 5 3 2 2 2 6" xfId="6078" xr:uid="{00000000-0005-0000-0000-0000AE180000}"/>
    <cellStyle name="Input 5 3 2 2 3" xfId="6079" xr:uid="{00000000-0005-0000-0000-0000AF180000}"/>
    <cellStyle name="Input 5 3 2 2 3 2" xfId="6080" xr:uid="{00000000-0005-0000-0000-0000B0180000}"/>
    <cellStyle name="Input 5 3 2 2 4" xfId="6081" xr:uid="{00000000-0005-0000-0000-0000B1180000}"/>
    <cellStyle name="Input 5 3 2 2 5" xfId="6082" xr:uid="{00000000-0005-0000-0000-0000B2180000}"/>
    <cellStyle name="Input 5 3 2 2 6" xfId="6083" xr:uid="{00000000-0005-0000-0000-0000B3180000}"/>
    <cellStyle name="Input 5 3 2 2 7" xfId="6084" xr:uid="{00000000-0005-0000-0000-0000B4180000}"/>
    <cellStyle name="Input 5 3 2 3" xfId="6085" xr:uid="{00000000-0005-0000-0000-0000B5180000}"/>
    <cellStyle name="Input 5 3 2 3 2" xfId="6086" xr:uid="{00000000-0005-0000-0000-0000B6180000}"/>
    <cellStyle name="Input 5 3 2 3 3" xfId="6087" xr:uid="{00000000-0005-0000-0000-0000B7180000}"/>
    <cellStyle name="Input 5 3 2 3 4" xfId="6088" xr:uid="{00000000-0005-0000-0000-0000B8180000}"/>
    <cellStyle name="Input 5 3 2 3 5" xfId="6089" xr:uid="{00000000-0005-0000-0000-0000B9180000}"/>
    <cellStyle name="Input 5 3 2 3 6" xfId="6090" xr:uid="{00000000-0005-0000-0000-0000BA180000}"/>
    <cellStyle name="Input 5 3 2 4" xfId="6091" xr:uid="{00000000-0005-0000-0000-0000BB180000}"/>
    <cellStyle name="Input 5 3 2 4 2" xfId="6092" xr:uid="{00000000-0005-0000-0000-0000BC180000}"/>
    <cellStyle name="Input 5 3 2 5" xfId="6093" xr:uid="{00000000-0005-0000-0000-0000BD180000}"/>
    <cellStyle name="Input 5 3 2 6" xfId="6094" xr:uid="{00000000-0005-0000-0000-0000BE180000}"/>
    <cellStyle name="Input 5 3 2 7" xfId="6095" xr:uid="{00000000-0005-0000-0000-0000BF180000}"/>
    <cellStyle name="Input 5 3 2 8" xfId="6096" xr:uid="{00000000-0005-0000-0000-0000C0180000}"/>
    <cellStyle name="Input 5 3 2_Subsidy" xfId="6097" xr:uid="{00000000-0005-0000-0000-0000C1180000}"/>
    <cellStyle name="Input 5 3 3" xfId="6098" xr:uid="{00000000-0005-0000-0000-0000C2180000}"/>
    <cellStyle name="Input 5 3 3 2" xfId="6099" xr:uid="{00000000-0005-0000-0000-0000C3180000}"/>
    <cellStyle name="Input 5 3 3 2 2" xfId="6100" xr:uid="{00000000-0005-0000-0000-0000C4180000}"/>
    <cellStyle name="Input 5 3 3 2 3" xfId="6101" xr:uid="{00000000-0005-0000-0000-0000C5180000}"/>
    <cellStyle name="Input 5 3 3 2 4" xfId="6102" xr:uid="{00000000-0005-0000-0000-0000C6180000}"/>
    <cellStyle name="Input 5 3 3 2 5" xfId="6103" xr:uid="{00000000-0005-0000-0000-0000C7180000}"/>
    <cellStyle name="Input 5 3 3 2 6" xfId="6104" xr:uid="{00000000-0005-0000-0000-0000C8180000}"/>
    <cellStyle name="Input 5 3 3 3" xfId="6105" xr:uid="{00000000-0005-0000-0000-0000C9180000}"/>
    <cellStyle name="Input 5 3 3 3 2" xfId="6106" xr:uid="{00000000-0005-0000-0000-0000CA180000}"/>
    <cellStyle name="Input 5 3 3 4" xfId="6107" xr:uid="{00000000-0005-0000-0000-0000CB180000}"/>
    <cellStyle name="Input 5 3 3 5" xfId="6108" xr:uid="{00000000-0005-0000-0000-0000CC180000}"/>
    <cellStyle name="Input 5 3 3 6" xfId="6109" xr:uid="{00000000-0005-0000-0000-0000CD180000}"/>
    <cellStyle name="Input 5 3 3 7" xfId="6110" xr:uid="{00000000-0005-0000-0000-0000CE180000}"/>
    <cellStyle name="Input 5 3 4" xfId="6111" xr:uid="{00000000-0005-0000-0000-0000CF180000}"/>
    <cellStyle name="Input 5 3 4 2" xfId="6112" xr:uid="{00000000-0005-0000-0000-0000D0180000}"/>
    <cellStyle name="Input 5 3 4 2 2" xfId="6113" xr:uid="{00000000-0005-0000-0000-0000D1180000}"/>
    <cellStyle name="Input 5 3 4 2 3" xfId="6114" xr:uid="{00000000-0005-0000-0000-0000D2180000}"/>
    <cellStyle name="Input 5 3 4 2 4" xfId="6115" xr:uid="{00000000-0005-0000-0000-0000D3180000}"/>
    <cellStyle name="Input 5 3 4 2 5" xfId="6116" xr:uid="{00000000-0005-0000-0000-0000D4180000}"/>
    <cellStyle name="Input 5 3 4 2 6" xfId="6117" xr:uid="{00000000-0005-0000-0000-0000D5180000}"/>
    <cellStyle name="Input 5 3 4 3" xfId="6118" xr:uid="{00000000-0005-0000-0000-0000D6180000}"/>
    <cellStyle name="Input 5 3 4 3 2" xfId="6119" xr:uid="{00000000-0005-0000-0000-0000D7180000}"/>
    <cellStyle name="Input 5 3 4 4" xfId="6120" xr:uid="{00000000-0005-0000-0000-0000D8180000}"/>
    <cellStyle name="Input 5 3 4 5" xfId="6121" xr:uid="{00000000-0005-0000-0000-0000D9180000}"/>
    <cellStyle name="Input 5 3 4 6" xfId="6122" xr:uid="{00000000-0005-0000-0000-0000DA180000}"/>
    <cellStyle name="Input 5 3 4 7" xfId="6123" xr:uid="{00000000-0005-0000-0000-0000DB180000}"/>
    <cellStyle name="Input 5 3 5" xfId="6124" xr:uid="{00000000-0005-0000-0000-0000DC180000}"/>
    <cellStyle name="Input 5 3 5 2" xfId="6125" xr:uid="{00000000-0005-0000-0000-0000DD180000}"/>
    <cellStyle name="Input 5 3 5 2 2" xfId="6126" xr:uid="{00000000-0005-0000-0000-0000DE180000}"/>
    <cellStyle name="Input 5 3 5 2 3" xfId="6127" xr:uid="{00000000-0005-0000-0000-0000DF180000}"/>
    <cellStyle name="Input 5 3 5 2 4" xfId="6128" xr:uid="{00000000-0005-0000-0000-0000E0180000}"/>
    <cellStyle name="Input 5 3 5 2 5" xfId="6129" xr:uid="{00000000-0005-0000-0000-0000E1180000}"/>
    <cellStyle name="Input 5 3 5 2 6" xfId="6130" xr:uid="{00000000-0005-0000-0000-0000E2180000}"/>
    <cellStyle name="Input 5 3 5 3" xfId="6131" xr:uid="{00000000-0005-0000-0000-0000E3180000}"/>
    <cellStyle name="Input 5 3 5 3 2" xfId="6132" xr:uid="{00000000-0005-0000-0000-0000E4180000}"/>
    <cellStyle name="Input 5 3 5 4" xfId="6133" xr:uid="{00000000-0005-0000-0000-0000E5180000}"/>
    <cellStyle name="Input 5 3 5 5" xfId="6134" xr:uid="{00000000-0005-0000-0000-0000E6180000}"/>
    <cellStyle name="Input 5 3 5 6" xfId="6135" xr:uid="{00000000-0005-0000-0000-0000E7180000}"/>
    <cellStyle name="Input 5 3 5 7" xfId="6136" xr:uid="{00000000-0005-0000-0000-0000E8180000}"/>
    <cellStyle name="Input 5 3 6" xfId="6137" xr:uid="{00000000-0005-0000-0000-0000E9180000}"/>
    <cellStyle name="Input 5 3 6 2" xfId="6138" xr:uid="{00000000-0005-0000-0000-0000EA180000}"/>
    <cellStyle name="Input 5 3 6 2 2" xfId="6139" xr:uid="{00000000-0005-0000-0000-0000EB180000}"/>
    <cellStyle name="Input 5 3 6 2 3" xfId="6140" xr:uid="{00000000-0005-0000-0000-0000EC180000}"/>
    <cellStyle name="Input 5 3 6 2 4" xfId="6141" xr:uid="{00000000-0005-0000-0000-0000ED180000}"/>
    <cellStyle name="Input 5 3 6 2 5" xfId="6142" xr:uid="{00000000-0005-0000-0000-0000EE180000}"/>
    <cellStyle name="Input 5 3 6 2 6" xfId="6143" xr:uid="{00000000-0005-0000-0000-0000EF180000}"/>
    <cellStyle name="Input 5 3 6 3" xfId="6144" xr:uid="{00000000-0005-0000-0000-0000F0180000}"/>
    <cellStyle name="Input 5 3 6 3 2" xfId="6145" xr:uid="{00000000-0005-0000-0000-0000F1180000}"/>
    <cellStyle name="Input 5 3 6 4" xfId="6146" xr:uid="{00000000-0005-0000-0000-0000F2180000}"/>
    <cellStyle name="Input 5 3 6 5" xfId="6147" xr:uid="{00000000-0005-0000-0000-0000F3180000}"/>
    <cellStyle name="Input 5 3 6 6" xfId="6148" xr:uid="{00000000-0005-0000-0000-0000F4180000}"/>
    <cellStyle name="Input 5 3 6 7" xfId="6149" xr:uid="{00000000-0005-0000-0000-0000F5180000}"/>
    <cellStyle name="Input 5 3 7" xfId="6150" xr:uid="{00000000-0005-0000-0000-0000F6180000}"/>
    <cellStyle name="Input 5 3 7 2" xfId="6151" xr:uid="{00000000-0005-0000-0000-0000F7180000}"/>
    <cellStyle name="Input 5 3 7 2 2" xfId="6152" xr:uid="{00000000-0005-0000-0000-0000F8180000}"/>
    <cellStyle name="Input 5 3 7 2 3" xfId="6153" xr:uid="{00000000-0005-0000-0000-0000F9180000}"/>
    <cellStyle name="Input 5 3 7 2 4" xfId="6154" xr:uid="{00000000-0005-0000-0000-0000FA180000}"/>
    <cellStyle name="Input 5 3 7 2 5" xfId="6155" xr:uid="{00000000-0005-0000-0000-0000FB180000}"/>
    <cellStyle name="Input 5 3 7 2 6" xfId="6156" xr:uid="{00000000-0005-0000-0000-0000FC180000}"/>
    <cellStyle name="Input 5 3 7 3" xfId="6157" xr:uid="{00000000-0005-0000-0000-0000FD180000}"/>
    <cellStyle name="Input 5 3 7 3 2" xfId="6158" xr:uid="{00000000-0005-0000-0000-0000FE180000}"/>
    <cellStyle name="Input 5 3 7 4" xfId="6159" xr:uid="{00000000-0005-0000-0000-0000FF180000}"/>
    <cellStyle name="Input 5 3 7 5" xfId="6160" xr:uid="{00000000-0005-0000-0000-000000190000}"/>
    <cellStyle name="Input 5 3 7 6" xfId="6161" xr:uid="{00000000-0005-0000-0000-000001190000}"/>
    <cellStyle name="Input 5 3 7 7" xfId="6162" xr:uid="{00000000-0005-0000-0000-000002190000}"/>
    <cellStyle name="Input 5 3 8" xfId="6163" xr:uid="{00000000-0005-0000-0000-000003190000}"/>
    <cellStyle name="Input 5 3 8 2" xfId="6164" xr:uid="{00000000-0005-0000-0000-000004190000}"/>
    <cellStyle name="Input 5 3 8 2 2" xfId="6165" xr:uid="{00000000-0005-0000-0000-000005190000}"/>
    <cellStyle name="Input 5 3 8 2 3" xfId="6166" xr:uid="{00000000-0005-0000-0000-000006190000}"/>
    <cellStyle name="Input 5 3 8 2 4" xfId="6167" xr:uid="{00000000-0005-0000-0000-000007190000}"/>
    <cellStyle name="Input 5 3 8 2 5" xfId="6168" xr:uid="{00000000-0005-0000-0000-000008190000}"/>
    <cellStyle name="Input 5 3 8 2 6" xfId="6169" xr:uid="{00000000-0005-0000-0000-000009190000}"/>
    <cellStyle name="Input 5 3 8 3" xfId="6170" xr:uid="{00000000-0005-0000-0000-00000A190000}"/>
    <cellStyle name="Input 5 3 8 3 2" xfId="6171" xr:uid="{00000000-0005-0000-0000-00000B190000}"/>
    <cellStyle name="Input 5 3 8 4" xfId="6172" xr:uid="{00000000-0005-0000-0000-00000C190000}"/>
    <cellStyle name="Input 5 3 8 5" xfId="6173" xr:uid="{00000000-0005-0000-0000-00000D190000}"/>
    <cellStyle name="Input 5 3 8 6" xfId="6174" xr:uid="{00000000-0005-0000-0000-00000E190000}"/>
    <cellStyle name="Input 5 3 8 7" xfId="6175" xr:uid="{00000000-0005-0000-0000-00000F190000}"/>
    <cellStyle name="Input 5 3 9" xfId="6176" xr:uid="{00000000-0005-0000-0000-000010190000}"/>
    <cellStyle name="Input 5 3 9 2" xfId="6177" xr:uid="{00000000-0005-0000-0000-000011190000}"/>
    <cellStyle name="Input 5 3 9 3" xfId="6178" xr:uid="{00000000-0005-0000-0000-000012190000}"/>
    <cellStyle name="Input 5 3 9 4" xfId="6179" xr:uid="{00000000-0005-0000-0000-000013190000}"/>
    <cellStyle name="Input 5 3 9 5" xfId="6180" xr:uid="{00000000-0005-0000-0000-000014190000}"/>
    <cellStyle name="Input 5 3 9 6" xfId="6181" xr:uid="{00000000-0005-0000-0000-000015190000}"/>
    <cellStyle name="Input 5 3_Subsidy" xfId="6182" xr:uid="{00000000-0005-0000-0000-000016190000}"/>
    <cellStyle name="Input 5 4" xfId="6183" xr:uid="{00000000-0005-0000-0000-000017190000}"/>
    <cellStyle name="Input 5 4 10" xfId="6184" xr:uid="{00000000-0005-0000-0000-000018190000}"/>
    <cellStyle name="Input 5 4 10 2" xfId="6185" xr:uid="{00000000-0005-0000-0000-000019190000}"/>
    <cellStyle name="Input 5 4 11" xfId="6186" xr:uid="{00000000-0005-0000-0000-00001A190000}"/>
    <cellStyle name="Input 5 4 12" xfId="6187" xr:uid="{00000000-0005-0000-0000-00001B190000}"/>
    <cellStyle name="Input 5 4 13" xfId="6188" xr:uid="{00000000-0005-0000-0000-00001C190000}"/>
    <cellStyle name="Input 5 4 14" xfId="6189" xr:uid="{00000000-0005-0000-0000-00001D190000}"/>
    <cellStyle name="Input 5 4 2" xfId="6190" xr:uid="{00000000-0005-0000-0000-00001E190000}"/>
    <cellStyle name="Input 5 4 2 2" xfId="6191" xr:uid="{00000000-0005-0000-0000-00001F190000}"/>
    <cellStyle name="Input 5 4 2 2 2" xfId="6192" xr:uid="{00000000-0005-0000-0000-000020190000}"/>
    <cellStyle name="Input 5 4 2 2 2 2" xfId="6193" xr:uid="{00000000-0005-0000-0000-000021190000}"/>
    <cellStyle name="Input 5 4 2 2 2 3" xfId="6194" xr:uid="{00000000-0005-0000-0000-000022190000}"/>
    <cellStyle name="Input 5 4 2 2 2 4" xfId="6195" xr:uid="{00000000-0005-0000-0000-000023190000}"/>
    <cellStyle name="Input 5 4 2 2 2 5" xfId="6196" xr:uid="{00000000-0005-0000-0000-000024190000}"/>
    <cellStyle name="Input 5 4 2 2 2 6" xfId="6197" xr:uid="{00000000-0005-0000-0000-000025190000}"/>
    <cellStyle name="Input 5 4 2 2 3" xfId="6198" xr:uid="{00000000-0005-0000-0000-000026190000}"/>
    <cellStyle name="Input 5 4 2 2 3 2" xfId="6199" xr:uid="{00000000-0005-0000-0000-000027190000}"/>
    <cellStyle name="Input 5 4 2 2 4" xfId="6200" xr:uid="{00000000-0005-0000-0000-000028190000}"/>
    <cellStyle name="Input 5 4 2 2 5" xfId="6201" xr:uid="{00000000-0005-0000-0000-000029190000}"/>
    <cellStyle name="Input 5 4 2 2 6" xfId="6202" xr:uid="{00000000-0005-0000-0000-00002A190000}"/>
    <cellStyle name="Input 5 4 2 2 7" xfId="6203" xr:uid="{00000000-0005-0000-0000-00002B190000}"/>
    <cellStyle name="Input 5 4 2 3" xfId="6204" xr:uid="{00000000-0005-0000-0000-00002C190000}"/>
    <cellStyle name="Input 5 4 2 3 2" xfId="6205" xr:uid="{00000000-0005-0000-0000-00002D190000}"/>
    <cellStyle name="Input 5 4 2 3 3" xfId="6206" xr:uid="{00000000-0005-0000-0000-00002E190000}"/>
    <cellStyle name="Input 5 4 2 3 4" xfId="6207" xr:uid="{00000000-0005-0000-0000-00002F190000}"/>
    <cellStyle name="Input 5 4 2 3 5" xfId="6208" xr:uid="{00000000-0005-0000-0000-000030190000}"/>
    <cellStyle name="Input 5 4 2 3 6" xfId="6209" xr:uid="{00000000-0005-0000-0000-000031190000}"/>
    <cellStyle name="Input 5 4 2 4" xfId="6210" xr:uid="{00000000-0005-0000-0000-000032190000}"/>
    <cellStyle name="Input 5 4 2 4 2" xfId="6211" xr:uid="{00000000-0005-0000-0000-000033190000}"/>
    <cellStyle name="Input 5 4 2 5" xfId="6212" xr:uid="{00000000-0005-0000-0000-000034190000}"/>
    <cellStyle name="Input 5 4 2 6" xfId="6213" xr:uid="{00000000-0005-0000-0000-000035190000}"/>
    <cellStyle name="Input 5 4 2 7" xfId="6214" xr:uid="{00000000-0005-0000-0000-000036190000}"/>
    <cellStyle name="Input 5 4 2 8" xfId="6215" xr:uid="{00000000-0005-0000-0000-000037190000}"/>
    <cellStyle name="Input 5 4 2_Subsidy" xfId="6216" xr:uid="{00000000-0005-0000-0000-000038190000}"/>
    <cellStyle name="Input 5 4 3" xfId="6217" xr:uid="{00000000-0005-0000-0000-000039190000}"/>
    <cellStyle name="Input 5 4 3 2" xfId="6218" xr:uid="{00000000-0005-0000-0000-00003A190000}"/>
    <cellStyle name="Input 5 4 3 2 2" xfId="6219" xr:uid="{00000000-0005-0000-0000-00003B190000}"/>
    <cellStyle name="Input 5 4 3 2 3" xfId="6220" xr:uid="{00000000-0005-0000-0000-00003C190000}"/>
    <cellStyle name="Input 5 4 3 2 4" xfId="6221" xr:uid="{00000000-0005-0000-0000-00003D190000}"/>
    <cellStyle name="Input 5 4 3 2 5" xfId="6222" xr:uid="{00000000-0005-0000-0000-00003E190000}"/>
    <cellStyle name="Input 5 4 3 2 6" xfId="6223" xr:uid="{00000000-0005-0000-0000-00003F190000}"/>
    <cellStyle name="Input 5 4 3 3" xfId="6224" xr:uid="{00000000-0005-0000-0000-000040190000}"/>
    <cellStyle name="Input 5 4 3 3 2" xfId="6225" xr:uid="{00000000-0005-0000-0000-000041190000}"/>
    <cellStyle name="Input 5 4 3 4" xfId="6226" xr:uid="{00000000-0005-0000-0000-000042190000}"/>
    <cellStyle name="Input 5 4 3 5" xfId="6227" xr:uid="{00000000-0005-0000-0000-000043190000}"/>
    <cellStyle name="Input 5 4 3 6" xfId="6228" xr:uid="{00000000-0005-0000-0000-000044190000}"/>
    <cellStyle name="Input 5 4 3 7" xfId="6229" xr:uid="{00000000-0005-0000-0000-000045190000}"/>
    <cellStyle name="Input 5 4 4" xfId="6230" xr:uid="{00000000-0005-0000-0000-000046190000}"/>
    <cellStyle name="Input 5 4 4 2" xfId="6231" xr:uid="{00000000-0005-0000-0000-000047190000}"/>
    <cellStyle name="Input 5 4 4 2 2" xfId="6232" xr:uid="{00000000-0005-0000-0000-000048190000}"/>
    <cellStyle name="Input 5 4 4 2 3" xfId="6233" xr:uid="{00000000-0005-0000-0000-000049190000}"/>
    <cellStyle name="Input 5 4 4 2 4" xfId="6234" xr:uid="{00000000-0005-0000-0000-00004A190000}"/>
    <cellStyle name="Input 5 4 4 2 5" xfId="6235" xr:uid="{00000000-0005-0000-0000-00004B190000}"/>
    <cellStyle name="Input 5 4 4 2 6" xfId="6236" xr:uid="{00000000-0005-0000-0000-00004C190000}"/>
    <cellStyle name="Input 5 4 4 3" xfId="6237" xr:uid="{00000000-0005-0000-0000-00004D190000}"/>
    <cellStyle name="Input 5 4 4 3 2" xfId="6238" xr:uid="{00000000-0005-0000-0000-00004E190000}"/>
    <cellStyle name="Input 5 4 4 4" xfId="6239" xr:uid="{00000000-0005-0000-0000-00004F190000}"/>
    <cellStyle name="Input 5 4 4 5" xfId="6240" xr:uid="{00000000-0005-0000-0000-000050190000}"/>
    <cellStyle name="Input 5 4 4 6" xfId="6241" xr:uid="{00000000-0005-0000-0000-000051190000}"/>
    <cellStyle name="Input 5 4 4 7" xfId="6242" xr:uid="{00000000-0005-0000-0000-000052190000}"/>
    <cellStyle name="Input 5 4 5" xfId="6243" xr:uid="{00000000-0005-0000-0000-000053190000}"/>
    <cellStyle name="Input 5 4 5 2" xfId="6244" xr:uid="{00000000-0005-0000-0000-000054190000}"/>
    <cellStyle name="Input 5 4 5 2 2" xfId="6245" xr:uid="{00000000-0005-0000-0000-000055190000}"/>
    <cellStyle name="Input 5 4 5 2 3" xfId="6246" xr:uid="{00000000-0005-0000-0000-000056190000}"/>
    <cellStyle name="Input 5 4 5 2 4" xfId="6247" xr:uid="{00000000-0005-0000-0000-000057190000}"/>
    <cellStyle name="Input 5 4 5 2 5" xfId="6248" xr:uid="{00000000-0005-0000-0000-000058190000}"/>
    <cellStyle name="Input 5 4 5 2 6" xfId="6249" xr:uid="{00000000-0005-0000-0000-000059190000}"/>
    <cellStyle name="Input 5 4 5 3" xfId="6250" xr:uid="{00000000-0005-0000-0000-00005A190000}"/>
    <cellStyle name="Input 5 4 5 3 2" xfId="6251" xr:uid="{00000000-0005-0000-0000-00005B190000}"/>
    <cellStyle name="Input 5 4 5 4" xfId="6252" xr:uid="{00000000-0005-0000-0000-00005C190000}"/>
    <cellStyle name="Input 5 4 5 5" xfId="6253" xr:uid="{00000000-0005-0000-0000-00005D190000}"/>
    <cellStyle name="Input 5 4 5 6" xfId="6254" xr:uid="{00000000-0005-0000-0000-00005E190000}"/>
    <cellStyle name="Input 5 4 5 7" xfId="6255" xr:uid="{00000000-0005-0000-0000-00005F190000}"/>
    <cellStyle name="Input 5 4 6" xfId="6256" xr:uid="{00000000-0005-0000-0000-000060190000}"/>
    <cellStyle name="Input 5 4 6 2" xfId="6257" xr:uid="{00000000-0005-0000-0000-000061190000}"/>
    <cellStyle name="Input 5 4 6 2 2" xfId="6258" xr:uid="{00000000-0005-0000-0000-000062190000}"/>
    <cellStyle name="Input 5 4 6 2 3" xfId="6259" xr:uid="{00000000-0005-0000-0000-000063190000}"/>
    <cellStyle name="Input 5 4 6 2 4" xfId="6260" xr:uid="{00000000-0005-0000-0000-000064190000}"/>
    <cellStyle name="Input 5 4 6 2 5" xfId="6261" xr:uid="{00000000-0005-0000-0000-000065190000}"/>
    <cellStyle name="Input 5 4 6 2 6" xfId="6262" xr:uid="{00000000-0005-0000-0000-000066190000}"/>
    <cellStyle name="Input 5 4 6 3" xfId="6263" xr:uid="{00000000-0005-0000-0000-000067190000}"/>
    <cellStyle name="Input 5 4 6 3 2" xfId="6264" xr:uid="{00000000-0005-0000-0000-000068190000}"/>
    <cellStyle name="Input 5 4 6 4" xfId="6265" xr:uid="{00000000-0005-0000-0000-000069190000}"/>
    <cellStyle name="Input 5 4 6 5" xfId="6266" xr:uid="{00000000-0005-0000-0000-00006A190000}"/>
    <cellStyle name="Input 5 4 6 6" xfId="6267" xr:uid="{00000000-0005-0000-0000-00006B190000}"/>
    <cellStyle name="Input 5 4 6 7" xfId="6268" xr:uid="{00000000-0005-0000-0000-00006C190000}"/>
    <cellStyle name="Input 5 4 7" xfId="6269" xr:uid="{00000000-0005-0000-0000-00006D190000}"/>
    <cellStyle name="Input 5 4 7 2" xfId="6270" xr:uid="{00000000-0005-0000-0000-00006E190000}"/>
    <cellStyle name="Input 5 4 7 2 2" xfId="6271" xr:uid="{00000000-0005-0000-0000-00006F190000}"/>
    <cellStyle name="Input 5 4 7 2 3" xfId="6272" xr:uid="{00000000-0005-0000-0000-000070190000}"/>
    <cellStyle name="Input 5 4 7 2 4" xfId="6273" xr:uid="{00000000-0005-0000-0000-000071190000}"/>
    <cellStyle name="Input 5 4 7 2 5" xfId="6274" xr:uid="{00000000-0005-0000-0000-000072190000}"/>
    <cellStyle name="Input 5 4 7 2 6" xfId="6275" xr:uid="{00000000-0005-0000-0000-000073190000}"/>
    <cellStyle name="Input 5 4 7 3" xfId="6276" xr:uid="{00000000-0005-0000-0000-000074190000}"/>
    <cellStyle name="Input 5 4 7 3 2" xfId="6277" xr:uid="{00000000-0005-0000-0000-000075190000}"/>
    <cellStyle name="Input 5 4 7 4" xfId="6278" xr:uid="{00000000-0005-0000-0000-000076190000}"/>
    <cellStyle name="Input 5 4 7 5" xfId="6279" xr:uid="{00000000-0005-0000-0000-000077190000}"/>
    <cellStyle name="Input 5 4 7 6" xfId="6280" xr:uid="{00000000-0005-0000-0000-000078190000}"/>
    <cellStyle name="Input 5 4 7 7" xfId="6281" xr:uid="{00000000-0005-0000-0000-000079190000}"/>
    <cellStyle name="Input 5 4 8" xfId="6282" xr:uid="{00000000-0005-0000-0000-00007A190000}"/>
    <cellStyle name="Input 5 4 8 2" xfId="6283" xr:uid="{00000000-0005-0000-0000-00007B190000}"/>
    <cellStyle name="Input 5 4 8 2 2" xfId="6284" xr:uid="{00000000-0005-0000-0000-00007C190000}"/>
    <cellStyle name="Input 5 4 8 2 3" xfId="6285" xr:uid="{00000000-0005-0000-0000-00007D190000}"/>
    <cellStyle name="Input 5 4 8 2 4" xfId="6286" xr:uid="{00000000-0005-0000-0000-00007E190000}"/>
    <cellStyle name="Input 5 4 8 2 5" xfId="6287" xr:uid="{00000000-0005-0000-0000-00007F190000}"/>
    <cellStyle name="Input 5 4 8 2 6" xfId="6288" xr:uid="{00000000-0005-0000-0000-000080190000}"/>
    <cellStyle name="Input 5 4 8 3" xfId="6289" xr:uid="{00000000-0005-0000-0000-000081190000}"/>
    <cellStyle name="Input 5 4 8 3 2" xfId="6290" xr:uid="{00000000-0005-0000-0000-000082190000}"/>
    <cellStyle name="Input 5 4 8 4" xfId="6291" xr:uid="{00000000-0005-0000-0000-000083190000}"/>
    <cellStyle name="Input 5 4 8 5" xfId="6292" xr:uid="{00000000-0005-0000-0000-000084190000}"/>
    <cellStyle name="Input 5 4 8 6" xfId="6293" xr:uid="{00000000-0005-0000-0000-000085190000}"/>
    <cellStyle name="Input 5 4 8 7" xfId="6294" xr:uid="{00000000-0005-0000-0000-000086190000}"/>
    <cellStyle name="Input 5 4 9" xfId="6295" xr:uid="{00000000-0005-0000-0000-000087190000}"/>
    <cellStyle name="Input 5 4 9 2" xfId="6296" xr:uid="{00000000-0005-0000-0000-000088190000}"/>
    <cellStyle name="Input 5 4 9 3" xfId="6297" xr:uid="{00000000-0005-0000-0000-000089190000}"/>
    <cellStyle name="Input 5 4 9 4" xfId="6298" xr:uid="{00000000-0005-0000-0000-00008A190000}"/>
    <cellStyle name="Input 5 4 9 5" xfId="6299" xr:uid="{00000000-0005-0000-0000-00008B190000}"/>
    <cellStyle name="Input 5 4 9 6" xfId="6300" xr:uid="{00000000-0005-0000-0000-00008C190000}"/>
    <cellStyle name="Input 5 4_Subsidy" xfId="6301" xr:uid="{00000000-0005-0000-0000-00008D190000}"/>
    <cellStyle name="Input 5 5" xfId="6302" xr:uid="{00000000-0005-0000-0000-00008E190000}"/>
    <cellStyle name="Input 5 5 2" xfId="6303" xr:uid="{00000000-0005-0000-0000-00008F190000}"/>
    <cellStyle name="Input 5 5 2 2" xfId="6304" xr:uid="{00000000-0005-0000-0000-000090190000}"/>
    <cellStyle name="Input 5 5 2 2 2" xfId="6305" xr:uid="{00000000-0005-0000-0000-000091190000}"/>
    <cellStyle name="Input 5 5 2 2 3" xfId="6306" xr:uid="{00000000-0005-0000-0000-000092190000}"/>
    <cellStyle name="Input 5 5 2 2 4" xfId="6307" xr:uid="{00000000-0005-0000-0000-000093190000}"/>
    <cellStyle name="Input 5 5 2 2 5" xfId="6308" xr:uid="{00000000-0005-0000-0000-000094190000}"/>
    <cellStyle name="Input 5 5 2 2 6" xfId="6309" xr:uid="{00000000-0005-0000-0000-000095190000}"/>
    <cellStyle name="Input 5 5 2 3" xfId="6310" xr:uid="{00000000-0005-0000-0000-000096190000}"/>
    <cellStyle name="Input 5 5 2 3 2" xfId="6311" xr:uid="{00000000-0005-0000-0000-000097190000}"/>
    <cellStyle name="Input 5 5 2 4" xfId="6312" xr:uid="{00000000-0005-0000-0000-000098190000}"/>
    <cellStyle name="Input 5 5 2 5" xfId="6313" xr:uid="{00000000-0005-0000-0000-000099190000}"/>
    <cellStyle name="Input 5 5 2 6" xfId="6314" xr:uid="{00000000-0005-0000-0000-00009A190000}"/>
    <cellStyle name="Input 5 5 2 7" xfId="6315" xr:uid="{00000000-0005-0000-0000-00009B190000}"/>
    <cellStyle name="Input 5 5 3" xfId="6316" xr:uid="{00000000-0005-0000-0000-00009C190000}"/>
    <cellStyle name="Input 5 5 3 2" xfId="6317" xr:uid="{00000000-0005-0000-0000-00009D190000}"/>
    <cellStyle name="Input 5 5 3 3" xfId="6318" xr:uid="{00000000-0005-0000-0000-00009E190000}"/>
    <cellStyle name="Input 5 5 3 4" xfId="6319" xr:uid="{00000000-0005-0000-0000-00009F190000}"/>
    <cellStyle name="Input 5 5 3 5" xfId="6320" xr:uid="{00000000-0005-0000-0000-0000A0190000}"/>
    <cellStyle name="Input 5 5 3 6" xfId="6321" xr:uid="{00000000-0005-0000-0000-0000A1190000}"/>
    <cellStyle name="Input 5 5 4" xfId="6322" xr:uid="{00000000-0005-0000-0000-0000A2190000}"/>
    <cellStyle name="Input 5 5 4 2" xfId="6323" xr:uid="{00000000-0005-0000-0000-0000A3190000}"/>
    <cellStyle name="Input 5 5 5" xfId="6324" xr:uid="{00000000-0005-0000-0000-0000A4190000}"/>
    <cellStyle name="Input 5 5 6" xfId="6325" xr:uid="{00000000-0005-0000-0000-0000A5190000}"/>
    <cellStyle name="Input 5 5 7" xfId="6326" xr:uid="{00000000-0005-0000-0000-0000A6190000}"/>
    <cellStyle name="Input 5 5 8" xfId="6327" xr:uid="{00000000-0005-0000-0000-0000A7190000}"/>
    <cellStyle name="Input 5 5_Subsidy" xfId="6328" xr:uid="{00000000-0005-0000-0000-0000A8190000}"/>
    <cellStyle name="Input 5 6" xfId="6329" xr:uid="{00000000-0005-0000-0000-0000A9190000}"/>
    <cellStyle name="Input 5 6 2" xfId="6330" xr:uid="{00000000-0005-0000-0000-0000AA190000}"/>
    <cellStyle name="Input 5 6 2 2" xfId="6331" xr:uid="{00000000-0005-0000-0000-0000AB190000}"/>
    <cellStyle name="Input 5 6 2 3" xfId="6332" xr:uid="{00000000-0005-0000-0000-0000AC190000}"/>
    <cellStyle name="Input 5 6 2 4" xfId="6333" xr:uid="{00000000-0005-0000-0000-0000AD190000}"/>
    <cellStyle name="Input 5 6 2 5" xfId="6334" xr:uid="{00000000-0005-0000-0000-0000AE190000}"/>
    <cellStyle name="Input 5 6 2 6" xfId="6335" xr:uid="{00000000-0005-0000-0000-0000AF190000}"/>
    <cellStyle name="Input 5 6 3" xfId="6336" xr:uid="{00000000-0005-0000-0000-0000B0190000}"/>
    <cellStyle name="Input 5 6 3 2" xfId="6337" xr:uid="{00000000-0005-0000-0000-0000B1190000}"/>
    <cellStyle name="Input 5 6 4" xfId="6338" xr:uid="{00000000-0005-0000-0000-0000B2190000}"/>
    <cellStyle name="Input 5 6 5" xfId="6339" xr:uid="{00000000-0005-0000-0000-0000B3190000}"/>
    <cellStyle name="Input 5 6 6" xfId="6340" xr:uid="{00000000-0005-0000-0000-0000B4190000}"/>
    <cellStyle name="Input 5 6 7" xfId="6341" xr:uid="{00000000-0005-0000-0000-0000B5190000}"/>
    <cellStyle name="Input 5 7" xfId="6342" xr:uid="{00000000-0005-0000-0000-0000B6190000}"/>
    <cellStyle name="Input 5 7 2" xfId="6343" xr:uid="{00000000-0005-0000-0000-0000B7190000}"/>
    <cellStyle name="Input 5 7 2 2" xfId="6344" xr:uid="{00000000-0005-0000-0000-0000B8190000}"/>
    <cellStyle name="Input 5 7 2 3" xfId="6345" xr:uid="{00000000-0005-0000-0000-0000B9190000}"/>
    <cellStyle name="Input 5 7 2 4" xfId="6346" xr:uid="{00000000-0005-0000-0000-0000BA190000}"/>
    <cellStyle name="Input 5 7 2 5" xfId="6347" xr:uid="{00000000-0005-0000-0000-0000BB190000}"/>
    <cellStyle name="Input 5 7 2 6" xfId="6348" xr:uid="{00000000-0005-0000-0000-0000BC190000}"/>
    <cellStyle name="Input 5 7 3" xfId="6349" xr:uid="{00000000-0005-0000-0000-0000BD190000}"/>
    <cellStyle name="Input 5 7 3 2" xfId="6350" xr:uid="{00000000-0005-0000-0000-0000BE190000}"/>
    <cellStyle name="Input 5 7 4" xfId="6351" xr:uid="{00000000-0005-0000-0000-0000BF190000}"/>
    <cellStyle name="Input 5 7 5" xfId="6352" xr:uid="{00000000-0005-0000-0000-0000C0190000}"/>
    <cellStyle name="Input 5 7 6" xfId="6353" xr:uid="{00000000-0005-0000-0000-0000C1190000}"/>
    <cellStyle name="Input 5 7 7" xfId="6354" xr:uid="{00000000-0005-0000-0000-0000C2190000}"/>
    <cellStyle name="Input 5 8" xfId="6355" xr:uid="{00000000-0005-0000-0000-0000C3190000}"/>
    <cellStyle name="Input 5 8 2" xfId="6356" xr:uid="{00000000-0005-0000-0000-0000C4190000}"/>
    <cellStyle name="Input 5 8 2 2" xfId="6357" xr:uid="{00000000-0005-0000-0000-0000C5190000}"/>
    <cellStyle name="Input 5 8 2 3" xfId="6358" xr:uid="{00000000-0005-0000-0000-0000C6190000}"/>
    <cellStyle name="Input 5 8 2 4" xfId="6359" xr:uid="{00000000-0005-0000-0000-0000C7190000}"/>
    <cellStyle name="Input 5 8 2 5" xfId="6360" xr:uid="{00000000-0005-0000-0000-0000C8190000}"/>
    <cellStyle name="Input 5 8 2 6" xfId="6361" xr:uid="{00000000-0005-0000-0000-0000C9190000}"/>
    <cellStyle name="Input 5 8 3" xfId="6362" xr:uid="{00000000-0005-0000-0000-0000CA190000}"/>
    <cellStyle name="Input 5 8 3 2" xfId="6363" xr:uid="{00000000-0005-0000-0000-0000CB190000}"/>
    <cellStyle name="Input 5 8 4" xfId="6364" xr:uid="{00000000-0005-0000-0000-0000CC190000}"/>
    <cellStyle name="Input 5 8 5" xfId="6365" xr:uid="{00000000-0005-0000-0000-0000CD190000}"/>
    <cellStyle name="Input 5 8 6" xfId="6366" xr:uid="{00000000-0005-0000-0000-0000CE190000}"/>
    <cellStyle name="Input 5 8 7" xfId="6367" xr:uid="{00000000-0005-0000-0000-0000CF190000}"/>
    <cellStyle name="Input 5 9" xfId="6368" xr:uid="{00000000-0005-0000-0000-0000D0190000}"/>
    <cellStyle name="Input 5 9 2" xfId="6369" xr:uid="{00000000-0005-0000-0000-0000D1190000}"/>
    <cellStyle name="Input 5 9 2 2" xfId="6370" xr:uid="{00000000-0005-0000-0000-0000D2190000}"/>
    <cellStyle name="Input 5 9 2 3" xfId="6371" xr:uid="{00000000-0005-0000-0000-0000D3190000}"/>
    <cellStyle name="Input 5 9 2 4" xfId="6372" xr:uid="{00000000-0005-0000-0000-0000D4190000}"/>
    <cellStyle name="Input 5 9 2 5" xfId="6373" xr:uid="{00000000-0005-0000-0000-0000D5190000}"/>
    <cellStyle name="Input 5 9 2 6" xfId="6374" xr:uid="{00000000-0005-0000-0000-0000D6190000}"/>
    <cellStyle name="Input 5 9 3" xfId="6375" xr:uid="{00000000-0005-0000-0000-0000D7190000}"/>
    <cellStyle name="Input 5 9 3 2" xfId="6376" xr:uid="{00000000-0005-0000-0000-0000D8190000}"/>
    <cellStyle name="Input 5 9 4" xfId="6377" xr:uid="{00000000-0005-0000-0000-0000D9190000}"/>
    <cellStyle name="Input 5 9 5" xfId="6378" xr:uid="{00000000-0005-0000-0000-0000DA190000}"/>
    <cellStyle name="Input 5 9 6" xfId="6379" xr:uid="{00000000-0005-0000-0000-0000DB190000}"/>
    <cellStyle name="Input 5 9 7" xfId="6380" xr:uid="{00000000-0005-0000-0000-0000DC190000}"/>
    <cellStyle name="Input 5_Subsidy" xfId="6381" xr:uid="{00000000-0005-0000-0000-0000DD190000}"/>
    <cellStyle name="Input 6" xfId="6382" xr:uid="{00000000-0005-0000-0000-0000DE190000}"/>
    <cellStyle name="Input 6 10" xfId="6383" xr:uid="{00000000-0005-0000-0000-0000DF190000}"/>
    <cellStyle name="Input 6 10 2" xfId="6384" xr:uid="{00000000-0005-0000-0000-0000E0190000}"/>
    <cellStyle name="Input 6 10 2 2" xfId="6385" xr:uid="{00000000-0005-0000-0000-0000E1190000}"/>
    <cellStyle name="Input 6 10 2 3" xfId="6386" xr:uid="{00000000-0005-0000-0000-0000E2190000}"/>
    <cellStyle name="Input 6 10 2 4" xfId="6387" xr:uid="{00000000-0005-0000-0000-0000E3190000}"/>
    <cellStyle name="Input 6 10 2 5" xfId="6388" xr:uid="{00000000-0005-0000-0000-0000E4190000}"/>
    <cellStyle name="Input 6 10 2 6" xfId="6389" xr:uid="{00000000-0005-0000-0000-0000E5190000}"/>
    <cellStyle name="Input 6 10 3" xfId="6390" xr:uid="{00000000-0005-0000-0000-0000E6190000}"/>
    <cellStyle name="Input 6 10 3 2" xfId="6391" xr:uid="{00000000-0005-0000-0000-0000E7190000}"/>
    <cellStyle name="Input 6 10 4" xfId="6392" xr:uid="{00000000-0005-0000-0000-0000E8190000}"/>
    <cellStyle name="Input 6 10 5" xfId="6393" xr:uid="{00000000-0005-0000-0000-0000E9190000}"/>
    <cellStyle name="Input 6 10 6" xfId="6394" xr:uid="{00000000-0005-0000-0000-0000EA190000}"/>
    <cellStyle name="Input 6 10 7" xfId="6395" xr:uid="{00000000-0005-0000-0000-0000EB190000}"/>
    <cellStyle name="Input 6 11" xfId="6396" xr:uid="{00000000-0005-0000-0000-0000EC190000}"/>
    <cellStyle name="Input 6 11 2" xfId="6397" xr:uid="{00000000-0005-0000-0000-0000ED190000}"/>
    <cellStyle name="Input 6 11 3" xfId="6398" xr:uid="{00000000-0005-0000-0000-0000EE190000}"/>
    <cellStyle name="Input 6 11 4" xfId="6399" xr:uid="{00000000-0005-0000-0000-0000EF190000}"/>
    <cellStyle name="Input 6 11 5" xfId="6400" xr:uid="{00000000-0005-0000-0000-0000F0190000}"/>
    <cellStyle name="Input 6 11 6" xfId="6401" xr:uid="{00000000-0005-0000-0000-0000F1190000}"/>
    <cellStyle name="Input 6 12" xfId="6402" xr:uid="{00000000-0005-0000-0000-0000F2190000}"/>
    <cellStyle name="Input 6 12 2" xfId="6403" xr:uid="{00000000-0005-0000-0000-0000F3190000}"/>
    <cellStyle name="Input 6 13" xfId="6404" xr:uid="{00000000-0005-0000-0000-0000F4190000}"/>
    <cellStyle name="Input 6 14" xfId="6405" xr:uid="{00000000-0005-0000-0000-0000F5190000}"/>
    <cellStyle name="Input 6 15" xfId="6406" xr:uid="{00000000-0005-0000-0000-0000F6190000}"/>
    <cellStyle name="Input 6 16" xfId="6407" xr:uid="{00000000-0005-0000-0000-0000F7190000}"/>
    <cellStyle name="Input 6 2" xfId="6408" xr:uid="{00000000-0005-0000-0000-0000F8190000}"/>
    <cellStyle name="Input 6 2 10" xfId="6409" xr:uid="{00000000-0005-0000-0000-0000F9190000}"/>
    <cellStyle name="Input 6 2 10 2" xfId="6410" xr:uid="{00000000-0005-0000-0000-0000FA190000}"/>
    <cellStyle name="Input 6 2 11" xfId="6411" xr:uid="{00000000-0005-0000-0000-0000FB190000}"/>
    <cellStyle name="Input 6 2 12" xfId="6412" xr:uid="{00000000-0005-0000-0000-0000FC190000}"/>
    <cellStyle name="Input 6 2 13" xfId="6413" xr:uid="{00000000-0005-0000-0000-0000FD190000}"/>
    <cellStyle name="Input 6 2 14" xfId="6414" xr:uid="{00000000-0005-0000-0000-0000FE190000}"/>
    <cellStyle name="Input 6 2 2" xfId="6415" xr:uid="{00000000-0005-0000-0000-0000FF190000}"/>
    <cellStyle name="Input 6 2 2 2" xfId="6416" xr:uid="{00000000-0005-0000-0000-0000001A0000}"/>
    <cellStyle name="Input 6 2 2 2 2" xfId="6417" xr:uid="{00000000-0005-0000-0000-0000011A0000}"/>
    <cellStyle name="Input 6 2 2 2 2 2" xfId="6418" xr:uid="{00000000-0005-0000-0000-0000021A0000}"/>
    <cellStyle name="Input 6 2 2 2 2 3" xfId="6419" xr:uid="{00000000-0005-0000-0000-0000031A0000}"/>
    <cellStyle name="Input 6 2 2 2 2 4" xfId="6420" xr:uid="{00000000-0005-0000-0000-0000041A0000}"/>
    <cellStyle name="Input 6 2 2 2 2 5" xfId="6421" xr:uid="{00000000-0005-0000-0000-0000051A0000}"/>
    <cellStyle name="Input 6 2 2 2 2 6" xfId="6422" xr:uid="{00000000-0005-0000-0000-0000061A0000}"/>
    <cellStyle name="Input 6 2 2 2 3" xfId="6423" xr:uid="{00000000-0005-0000-0000-0000071A0000}"/>
    <cellStyle name="Input 6 2 2 2 3 2" xfId="6424" xr:uid="{00000000-0005-0000-0000-0000081A0000}"/>
    <cellStyle name="Input 6 2 2 2 4" xfId="6425" xr:uid="{00000000-0005-0000-0000-0000091A0000}"/>
    <cellStyle name="Input 6 2 2 2 5" xfId="6426" xr:uid="{00000000-0005-0000-0000-00000A1A0000}"/>
    <cellStyle name="Input 6 2 2 2 6" xfId="6427" xr:uid="{00000000-0005-0000-0000-00000B1A0000}"/>
    <cellStyle name="Input 6 2 2 2 7" xfId="6428" xr:uid="{00000000-0005-0000-0000-00000C1A0000}"/>
    <cellStyle name="Input 6 2 2 3" xfId="6429" xr:uid="{00000000-0005-0000-0000-00000D1A0000}"/>
    <cellStyle name="Input 6 2 2 3 2" xfId="6430" xr:uid="{00000000-0005-0000-0000-00000E1A0000}"/>
    <cellStyle name="Input 6 2 2 3 3" xfId="6431" xr:uid="{00000000-0005-0000-0000-00000F1A0000}"/>
    <cellStyle name="Input 6 2 2 3 4" xfId="6432" xr:uid="{00000000-0005-0000-0000-0000101A0000}"/>
    <cellStyle name="Input 6 2 2 3 5" xfId="6433" xr:uid="{00000000-0005-0000-0000-0000111A0000}"/>
    <cellStyle name="Input 6 2 2 3 6" xfId="6434" xr:uid="{00000000-0005-0000-0000-0000121A0000}"/>
    <cellStyle name="Input 6 2 2 4" xfId="6435" xr:uid="{00000000-0005-0000-0000-0000131A0000}"/>
    <cellStyle name="Input 6 2 2 4 2" xfId="6436" xr:uid="{00000000-0005-0000-0000-0000141A0000}"/>
    <cellStyle name="Input 6 2 2 5" xfId="6437" xr:uid="{00000000-0005-0000-0000-0000151A0000}"/>
    <cellStyle name="Input 6 2 2 6" xfId="6438" xr:uid="{00000000-0005-0000-0000-0000161A0000}"/>
    <cellStyle name="Input 6 2 2 7" xfId="6439" xr:uid="{00000000-0005-0000-0000-0000171A0000}"/>
    <cellStyle name="Input 6 2 2 8" xfId="6440" xr:uid="{00000000-0005-0000-0000-0000181A0000}"/>
    <cellStyle name="Input 6 2 2_Subsidy" xfId="6441" xr:uid="{00000000-0005-0000-0000-0000191A0000}"/>
    <cellStyle name="Input 6 2 3" xfId="6442" xr:uid="{00000000-0005-0000-0000-00001A1A0000}"/>
    <cellStyle name="Input 6 2 3 2" xfId="6443" xr:uid="{00000000-0005-0000-0000-00001B1A0000}"/>
    <cellStyle name="Input 6 2 3 2 2" xfId="6444" xr:uid="{00000000-0005-0000-0000-00001C1A0000}"/>
    <cellStyle name="Input 6 2 3 2 3" xfId="6445" xr:uid="{00000000-0005-0000-0000-00001D1A0000}"/>
    <cellStyle name="Input 6 2 3 2 4" xfId="6446" xr:uid="{00000000-0005-0000-0000-00001E1A0000}"/>
    <cellStyle name="Input 6 2 3 2 5" xfId="6447" xr:uid="{00000000-0005-0000-0000-00001F1A0000}"/>
    <cellStyle name="Input 6 2 3 2 6" xfId="6448" xr:uid="{00000000-0005-0000-0000-0000201A0000}"/>
    <cellStyle name="Input 6 2 3 3" xfId="6449" xr:uid="{00000000-0005-0000-0000-0000211A0000}"/>
    <cellStyle name="Input 6 2 3 3 2" xfId="6450" xr:uid="{00000000-0005-0000-0000-0000221A0000}"/>
    <cellStyle name="Input 6 2 3 4" xfId="6451" xr:uid="{00000000-0005-0000-0000-0000231A0000}"/>
    <cellStyle name="Input 6 2 3 5" xfId="6452" xr:uid="{00000000-0005-0000-0000-0000241A0000}"/>
    <cellStyle name="Input 6 2 3 6" xfId="6453" xr:uid="{00000000-0005-0000-0000-0000251A0000}"/>
    <cellStyle name="Input 6 2 3 7" xfId="6454" xr:uid="{00000000-0005-0000-0000-0000261A0000}"/>
    <cellStyle name="Input 6 2 4" xfId="6455" xr:uid="{00000000-0005-0000-0000-0000271A0000}"/>
    <cellStyle name="Input 6 2 4 2" xfId="6456" xr:uid="{00000000-0005-0000-0000-0000281A0000}"/>
    <cellStyle name="Input 6 2 4 2 2" xfId="6457" xr:uid="{00000000-0005-0000-0000-0000291A0000}"/>
    <cellStyle name="Input 6 2 4 2 3" xfId="6458" xr:uid="{00000000-0005-0000-0000-00002A1A0000}"/>
    <cellStyle name="Input 6 2 4 2 4" xfId="6459" xr:uid="{00000000-0005-0000-0000-00002B1A0000}"/>
    <cellStyle name="Input 6 2 4 2 5" xfId="6460" xr:uid="{00000000-0005-0000-0000-00002C1A0000}"/>
    <cellStyle name="Input 6 2 4 2 6" xfId="6461" xr:uid="{00000000-0005-0000-0000-00002D1A0000}"/>
    <cellStyle name="Input 6 2 4 3" xfId="6462" xr:uid="{00000000-0005-0000-0000-00002E1A0000}"/>
    <cellStyle name="Input 6 2 4 3 2" xfId="6463" xr:uid="{00000000-0005-0000-0000-00002F1A0000}"/>
    <cellStyle name="Input 6 2 4 4" xfId="6464" xr:uid="{00000000-0005-0000-0000-0000301A0000}"/>
    <cellStyle name="Input 6 2 4 5" xfId="6465" xr:uid="{00000000-0005-0000-0000-0000311A0000}"/>
    <cellStyle name="Input 6 2 4 6" xfId="6466" xr:uid="{00000000-0005-0000-0000-0000321A0000}"/>
    <cellStyle name="Input 6 2 4 7" xfId="6467" xr:uid="{00000000-0005-0000-0000-0000331A0000}"/>
    <cellStyle name="Input 6 2 5" xfId="6468" xr:uid="{00000000-0005-0000-0000-0000341A0000}"/>
    <cellStyle name="Input 6 2 5 2" xfId="6469" xr:uid="{00000000-0005-0000-0000-0000351A0000}"/>
    <cellStyle name="Input 6 2 5 2 2" xfId="6470" xr:uid="{00000000-0005-0000-0000-0000361A0000}"/>
    <cellStyle name="Input 6 2 5 2 3" xfId="6471" xr:uid="{00000000-0005-0000-0000-0000371A0000}"/>
    <cellStyle name="Input 6 2 5 2 4" xfId="6472" xr:uid="{00000000-0005-0000-0000-0000381A0000}"/>
    <cellStyle name="Input 6 2 5 2 5" xfId="6473" xr:uid="{00000000-0005-0000-0000-0000391A0000}"/>
    <cellStyle name="Input 6 2 5 2 6" xfId="6474" xr:uid="{00000000-0005-0000-0000-00003A1A0000}"/>
    <cellStyle name="Input 6 2 5 3" xfId="6475" xr:uid="{00000000-0005-0000-0000-00003B1A0000}"/>
    <cellStyle name="Input 6 2 5 3 2" xfId="6476" xr:uid="{00000000-0005-0000-0000-00003C1A0000}"/>
    <cellStyle name="Input 6 2 5 4" xfId="6477" xr:uid="{00000000-0005-0000-0000-00003D1A0000}"/>
    <cellStyle name="Input 6 2 5 5" xfId="6478" xr:uid="{00000000-0005-0000-0000-00003E1A0000}"/>
    <cellStyle name="Input 6 2 5 6" xfId="6479" xr:uid="{00000000-0005-0000-0000-00003F1A0000}"/>
    <cellStyle name="Input 6 2 5 7" xfId="6480" xr:uid="{00000000-0005-0000-0000-0000401A0000}"/>
    <cellStyle name="Input 6 2 6" xfId="6481" xr:uid="{00000000-0005-0000-0000-0000411A0000}"/>
    <cellStyle name="Input 6 2 6 2" xfId="6482" xr:uid="{00000000-0005-0000-0000-0000421A0000}"/>
    <cellStyle name="Input 6 2 6 2 2" xfId="6483" xr:uid="{00000000-0005-0000-0000-0000431A0000}"/>
    <cellStyle name="Input 6 2 6 2 3" xfId="6484" xr:uid="{00000000-0005-0000-0000-0000441A0000}"/>
    <cellStyle name="Input 6 2 6 2 4" xfId="6485" xr:uid="{00000000-0005-0000-0000-0000451A0000}"/>
    <cellStyle name="Input 6 2 6 2 5" xfId="6486" xr:uid="{00000000-0005-0000-0000-0000461A0000}"/>
    <cellStyle name="Input 6 2 6 2 6" xfId="6487" xr:uid="{00000000-0005-0000-0000-0000471A0000}"/>
    <cellStyle name="Input 6 2 6 3" xfId="6488" xr:uid="{00000000-0005-0000-0000-0000481A0000}"/>
    <cellStyle name="Input 6 2 6 3 2" xfId="6489" xr:uid="{00000000-0005-0000-0000-0000491A0000}"/>
    <cellStyle name="Input 6 2 6 4" xfId="6490" xr:uid="{00000000-0005-0000-0000-00004A1A0000}"/>
    <cellStyle name="Input 6 2 6 5" xfId="6491" xr:uid="{00000000-0005-0000-0000-00004B1A0000}"/>
    <cellStyle name="Input 6 2 6 6" xfId="6492" xr:uid="{00000000-0005-0000-0000-00004C1A0000}"/>
    <cellStyle name="Input 6 2 6 7" xfId="6493" xr:uid="{00000000-0005-0000-0000-00004D1A0000}"/>
    <cellStyle name="Input 6 2 7" xfId="6494" xr:uid="{00000000-0005-0000-0000-00004E1A0000}"/>
    <cellStyle name="Input 6 2 7 2" xfId="6495" xr:uid="{00000000-0005-0000-0000-00004F1A0000}"/>
    <cellStyle name="Input 6 2 7 2 2" xfId="6496" xr:uid="{00000000-0005-0000-0000-0000501A0000}"/>
    <cellStyle name="Input 6 2 7 2 3" xfId="6497" xr:uid="{00000000-0005-0000-0000-0000511A0000}"/>
    <cellStyle name="Input 6 2 7 2 4" xfId="6498" xr:uid="{00000000-0005-0000-0000-0000521A0000}"/>
    <cellStyle name="Input 6 2 7 2 5" xfId="6499" xr:uid="{00000000-0005-0000-0000-0000531A0000}"/>
    <cellStyle name="Input 6 2 7 2 6" xfId="6500" xr:uid="{00000000-0005-0000-0000-0000541A0000}"/>
    <cellStyle name="Input 6 2 7 3" xfId="6501" xr:uid="{00000000-0005-0000-0000-0000551A0000}"/>
    <cellStyle name="Input 6 2 7 3 2" xfId="6502" xr:uid="{00000000-0005-0000-0000-0000561A0000}"/>
    <cellStyle name="Input 6 2 7 4" xfId="6503" xr:uid="{00000000-0005-0000-0000-0000571A0000}"/>
    <cellStyle name="Input 6 2 7 5" xfId="6504" xr:uid="{00000000-0005-0000-0000-0000581A0000}"/>
    <cellStyle name="Input 6 2 7 6" xfId="6505" xr:uid="{00000000-0005-0000-0000-0000591A0000}"/>
    <cellStyle name="Input 6 2 7 7" xfId="6506" xr:uid="{00000000-0005-0000-0000-00005A1A0000}"/>
    <cellStyle name="Input 6 2 8" xfId="6507" xr:uid="{00000000-0005-0000-0000-00005B1A0000}"/>
    <cellStyle name="Input 6 2 8 2" xfId="6508" xr:uid="{00000000-0005-0000-0000-00005C1A0000}"/>
    <cellStyle name="Input 6 2 8 2 2" xfId="6509" xr:uid="{00000000-0005-0000-0000-00005D1A0000}"/>
    <cellStyle name="Input 6 2 8 2 3" xfId="6510" xr:uid="{00000000-0005-0000-0000-00005E1A0000}"/>
    <cellStyle name="Input 6 2 8 2 4" xfId="6511" xr:uid="{00000000-0005-0000-0000-00005F1A0000}"/>
    <cellStyle name="Input 6 2 8 2 5" xfId="6512" xr:uid="{00000000-0005-0000-0000-0000601A0000}"/>
    <cellStyle name="Input 6 2 8 2 6" xfId="6513" xr:uid="{00000000-0005-0000-0000-0000611A0000}"/>
    <cellStyle name="Input 6 2 8 3" xfId="6514" xr:uid="{00000000-0005-0000-0000-0000621A0000}"/>
    <cellStyle name="Input 6 2 8 3 2" xfId="6515" xr:uid="{00000000-0005-0000-0000-0000631A0000}"/>
    <cellStyle name="Input 6 2 8 4" xfId="6516" xr:uid="{00000000-0005-0000-0000-0000641A0000}"/>
    <cellStyle name="Input 6 2 8 5" xfId="6517" xr:uid="{00000000-0005-0000-0000-0000651A0000}"/>
    <cellStyle name="Input 6 2 8 6" xfId="6518" xr:uid="{00000000-0005-0000-0000-0000661A0000}"/>
    <cellStyle name="Input 6 2 8 7" xfId="6519" xr:uid="{00000000-0005-0000-0000-0000671A0000}"/>
    <cellStyle name="Input 6 2 9" xfId="6520" xr:uid="{00000000-0005-0000-0000-0000681A0000}"/>
    <cellStyle name="Input 6 2 9 2" xfId="6521" xr:uid="{00000000-0005-0000-0000-0000691A0000}"/>
    <cellStyle name="Input 6 2 9 3" xfId="6522" xr:uid="{00000000-0005-0000-0000-00006A1A0000}"/>
    <cellStyle name="Input 6 2 9 4" xfId="6523" xr:uid="{00000000-0005-0000-0000-00006B1A0000}"/>
    <cellStyle name="Input 6 2 9 5" xfId="6524" xr:uid="{00000000-0005-0000-0000-00006C1A0000}"/>
    <cellStyle name="Input 6 2 9 6" xfId="6525" xr:uid="{00000000-0005-0000-0000-00006D1A0000}"/>
    <cellStyle name="Input 6 2_Subsidy" xfId="6526" xr:uid="{00000000-0005-0000-0000-00006E1A0000}"/>
    <cellStyle name="Input 6 3" xfId="6527" xr:uid="{00000000-0005-0000-0000-00006F1A0000}"/>
    <cellStyle name="Input 6 3 10" xfId="6528" xr:uid="{00000000-0005-0000-0000-0000701A0000}"/>
    <cellStyle name="Input 6 3 10 2" xfId="6529" xr:uid="{00000000-0005-0000-0000-0000711A0000}"/>
    <cellStyle name="Input 6 3 11" xfId="6530" xr:uid="{00000000-0005-0000-0000-0000721A0000}"/>
    <cellStyle name="Input 6 3 12" xfId="6531" xr:uid="{00000000-0005-0000-0000-0000731A0000}"/>
    <cellStyle name="Input 6 3 13" xfId="6532" xr:uid="{00000000-0005-0000-0000-0000741A0000}"/>
    <cellStyle name="Input 6 3 14" xfId="6533" xr:uid="{00000000-0005-0000-0000-0000751A0000}"/>
    <cellStyle name="Input 6 3 2" xfId="6534" xr:uid="{00000000-0005-0000-0000-0000761A0000}"/>
    <cellStyle name="Input 6 3 2 2" xfId="6535" xr:uid="{00000000-0005-0000-0000-0000771A0000}"/>
    <cellStyle name="Input 6 3 2 2 2" xfId="6536" xr:uid="{00000000-0005-0000-0000-0000781A0000}"/>
    <cellStyle name="Input 6 3 2 2 2 2" xfId="6537" xr:uid="{00000000-0005-0000-0000-0000791A0000}"/>
    <cellStyle name="Input 6 3 2 2 2 3" xfId="6538" xr:uid="{00000000-0005-0000-0000-00007A1A0000}"/>
    <cellStyle name="Input 6 3 2 2 2 4" xfId="6539" xr:uid="{00000000-0005-0000-0000-00007B1A0000}"/>
    <cellStyle name="Input 6 3 2 2 2 5" xfId="6540" xr:uid="{00000000-0005-0000-0000-00007C1A0000}"/>
    <cellStyle name="Input 6 3 2 2 2 6" xfId="6541" xr:uid="{00000000-0005-0000-0000-00007D1A0000}"/>
    <cellStyle name="Input 6 3 2 2 3" xfId="6542" xr:uid="{00000000-0005-0000-0000-00007E1A0000}"/>
    <cellStyle name="Input 6 3 2 2 3 2" xfId="6543" xr:uid="{00000000-0005-0000-0000-00007F1A0000}"/>
    <cellStyle name="Input 6 3 2 2 4" xfId="6544" xr:uid="{00000000-0005-0000-0000-0000801A0000}"/>
    <cellStyle name="Input 6 3 2 2 5" xfId="6545" xr:uid="{00000000-0005-0000-0000-0000811A0000}"/>
    <cellStyle name="Input 6 3 2 2 6" xfId="6546" xr:uid="{00000000-0005-0000-0000-0000821A0000}"/>
    <cellStyle name="Input 6 3 2 2 7" xfId="6547" xr:uid="{00000000-0005-0000-0000-0000831A0000}"/>
    <cellStyle name="Input 6 3 2 3" xfId="6548" xr:uid="{00000000-0005-0000-0000-0000841A0000}"/>
    <cellStyle name="Input 6 3 2 3 2" xfId="6549" xr:uid="{00000000-0005-0000-0000-0000851A0000}"/>
    <cellStyle name="Input 6 3 2 3 3" xfId="6550" xr:uid="{00000000-0005-0000-0000-0000861A0000}"/>
    <cellStyle name="Input 6 3 2 3 4" xfId="6551" xr:uid="{00000000-0005-0000-0000-0000871A0000}"/>
    <cellStyle name="Input 6 3 2 3 5" xfId="6552" xr:uid="{00000000-0005-0000-0000-0000881A0000}"/>
    <cellStyle name="Input 6 3 2 3 6" xfId="6553" xr:uid="{00000000-0005-0000-0000-0000891A0000}"/>
    <cellStyle name="Input 6 3 2 4" xfId="6554" xr:uid="{00000000-0005-0000-0000-00008A1A0000}"/>
    <cellStyle name="Input 6 3 2 4 2" xfId="6555" xr:uid="{00000000-0005-0000-0000-00008B1A0000}"/>
    <cellStyle name="Input 6 3 2 5" xfId="6556" xr:uid="{00000000-0005-0000-0000-00008C1A0000}"/>
    <cellStyle name="Input 6 3 2 6" xfId="6557" xr:uid="{00000000-0005-0000-0000-00008D1A0000}"/>
    <cellStyle name="Input 6 3 2 7" xfId="6558" xr:uid="{00000000-0005-0000-0000-00008E1A0000}"/>
    <cellStyle name="Input 6 3 2 8" xfId="6559" xr:uid="{00000000-0005-0000-0000-00008F1A0000}"/>
    <cellStyle name="Input 6 3 2_Subsidy" xfId="6560" xr:uid="{00000000-0005-0000-0000-0000901A0000}"/>
    <cellStyle name="Input 6 3 3" xfId="6561" xr:uid="{00000000-0005-0000-0000-0000911A0000}"/>
    <cellStyle name="Input 6 3 3 2" xfId="6562" xr:uid="{00000000-0005-0000-0000-0000921A0000}"/>
    <cellStyle name="Input 6 3 3 2 2" xfId="6563" xr:uid="{00000000-0005-0000-0000-0000931A0000}"/>
    <cellStyle name="Input 6 3 3 2 3" xfId="6564" xr:uid="{00000000-0005-0000-0000-0000941A0000}"/>
    <cellStyle name="Input 6 3 3 2 4" xfId="6565" xr:uid="{00000000-0005-0000-0000-0000951A0000}"/>
    <cellStyle name="Input 6 3 3 2 5" xfId="6566" xr:uid="{00000000-0005-0000-0000-0000961A0000}"/>
    <cellStyle name="Input 6 3 3 2 6" xfId="6567" xr:uid="{00000000-0005-0000-0000-0000971A0000}"/>
    <cellStyle name="Input 6 3 3 3" xfId="6568" xr:uid="{00000000-0005-0000-0000-0000981A0000}"/>
    <cellStyle name="Input 6 3 3 3 2" xfId="6569" xr:uid="{00000000-0005-0000-0000-0000991A0000}"/>
    <cellStyle name="Input 6 3 3 4" xfId="6570" xr:uid="{00000000-0005-0000-0000-00009A1A0000}"/>
    <cellStyle name="Input 6 3 3 5" xfId="6571" xr:uid="{00000000-0005-0000-0000-00009B1A0000}"/>
    <cellStyle name="Input 6 3 3 6" xfId="6572" xr:uid="{00000000-0005-0000-0000-00009C1A0000}"/>
    <cellStyle name="Input 6 3 3 7" xfId="6573" xr:uid="{00000000-0005-0000-0000-00009D1A0000}"/>
    <cellStyle name="Input 6 3 4" xfId="6574" xr:uid="{00000000-0005-0000-0000-00009E1A0000}"/>
    <cellStyle name="Input 6 3 4 2" xfId="6575" xr:uid="{00000000-0005-0000-0000-00009F1A0000}"/>
    <cellStyle name="Input 6 3 4 2 2" xfId="6576" xr:uid="{00000000-0005-0000-0000-0000A01A0000}"/>
    <cellStyle name="Input 6 3 4 2 3" xfId="6577" xr:uid="{00000000-0005-0000-0000-0000A11A0000}"/>
    <cellStyle name="Input 6 3 4 2 4" xfId="6578" xr:uid="{00000000-0005-0000-0000-0000A21A0000}"/>
    <cellStyle name="Input 6 3 4 2 5" xfId="6579" xr:uid="{00000000-0005-0000-0000-0000A31A0000}"/>
    <cellStyle name="Input 6 3 4 2 6" xfId="6580" xr:uid="{00000000-0005-0000-0000-0000A41A0000}"/>
    <cellStyle name="Input 6 3 4 3" xfId="6581" xr:uid="{00000000-0005-0000-0000-0000A51A0000}"/>
    <cellStyle name="Input 6 3 4 3 2" xfId="6582" xr:uid="{00000000-0005-0000-0000-0000A61A0000}"/>
    <cellStyle name="Input 6 3 4 4" xfId="6583" xr:uid="{00000000-0005-0000-0000-0000A71A0000}"/>
    <cellStyle name="Input 6 3 4 5" xfId="6584" xr:uid="{00000000-0005-0000-0000-0000A81A0000}"/>
    <cellStyle name="Input 6 3 4 6" xfId="6585" xr:uid="{00000000-0005-0000-0000-0000A91A0000}"/>
    <cellStyle name="Input 6 3 4 7" xfId="6586" xr:uid="{00000000-0005-0000-0000-0000AA1A0000}"/>
    <cellStyle name="Input 6 3 5" xfId="6587" xr:uid="{00000000-0005-0000-0000-0000AB1A0000}"/>
    <cellStyle name="Input 6 3 5 2" xfId="6588" xr:uid="{00000000-0005-0000-0000-0000AC1A0000}"/>
    <cellStyle name="Input 6 3 5 2 2" xfId="6589" xr:uid="{00000000-0005-0000-0000-0000AD1A0000}"/>
    <cellStyle name="Input 6 3 5 2 3" xfId="6590" xr:uid="{00000000-0005-0000-0000-0000AE1A0000}"/>
    <cellStyle name="Input 6 3 5 2 4" xfId="6591" xr:uid="{00000000-0005-0000-0000-0000AF1A0000}"/>
    <cellStyle name="Input 6 3 5 2 5" xfId="6592" xr:uid="{00000000-0005-0000-0000-0000B01A0000}"/>
    <cellStyle name="Input 6 3 5 2 6" xfId="6593" xr:uid="{00000000-0005-0000-0000-0000B11A0000}"/>
    <cellStyle name="Input 6 3 5 3" xfId="6594" xr:uid="{00000000-0005-0000-0000-0000B21A0000}"/>
    <cellStyle name="Input 6 3 5 3 2" xfId="6595" xr:uid="{00000000-0005-0000-0000-0000B31A0000}"/>
    <cellStyle name="Input 6 3 5 4" xfId="6596" xr:uid="{00000000-0005-0000-0000-0000B41A0000}"/>
    <cellStyle name="Input 6 3 5 5" xfId="6597" xr:uid="{00000000-0005-0000-0000-0000B51A0000}"/>
    <cellStyle name="Input 6 3 5 6" xfId="6598" xr:uid="{00000000-0005-0000-0000-0000B61A0000}"/>
    <cellStyle name="Input 6 3 5 7" xfId="6599" xr:uid="{00000000-0005-0000-0000-0000B71A0000}"/>
    <cellStyle name="Input 6 3 6" xfId="6600" xr:uid="{00000000-0005-0000-0000-0000B81A0000}"/>
    <cellStyle name="Input 6 3 6 2" xfId="6601" xr:uid="{00000000-0005-0000-0000-0000B91A0000}"/>
    <cellStyle name="Input 6 3 6 2 2" xfId="6602" xr:uid="{00000000-0005-0000-0000-0000BA1A0000}"/>
    <cellStyle name="Input 6 3 6 2 3" xfId="6603" xr:uid="{00000000-0005-0000-0000-0000BB1A0000}"/>
    <cellStyle name="Input 6 3 6 2 4" xfId="6604" xr:uid="{00000000-0005-0000-0000-0000BC1A0000}"/>
    <cellStyle name="Input 6 3 6 2 5" xfId="6605" xr:uid="{00000000-0005-0000-0000-0000BD1A0000}"/>
    <cellStyle name="Input 6 3 6 2 6" xfId="6606" xr:uid="{00000000-0005-0000-0000-0000BE1A0000}"/>
    <cellStyle name="Input 6 3 6 3" xfId="6607" xr:uid="{00000000-0005-0000-0000-0000BF1A0000}"/>
    <cellStyle name="Input 6 3 6 3 2" xfId="6608" xr:uid="{00000000-0005-0000-0000-0000C01A0000}"/>
    <cellStyle name="Input 6 3 6 4" xfId="6609" xr:uid="{00000000-0005-0000-0000-0000C11A0000}"/>
    <cellStyle name="Input 6 3 6 5" xfId="6610" xr:uid="{00000000-0005-0000-0000-0000C21A0000}"/>
    <cellStyle name="Input 6 3 6 6" xfId="6611" xr:uid="{00000000-0005-0000-0000-0000C31A0000}"/>
    <cellStyle name="Input 6 3 6 7" xfId="6612" xr:uid="{00000000-0005-0000-0000-0000C41A0000}"/>
    <cellStyle name="Input 6 3 7" xfId="6613" xr:uid="{00000000-0005-0000-0000-0000C51A0000}"/>
    <cellStyle name="Input 6 3 7 2" xfId="6614" xr:uid="{00000000-0005-0000-0000-0000C61A0000}"/>
    <cellStyle name="Input 6 3 7 2 2" xfId="6615" xr:uid="{00000000-0005-0000-0000-0000C71A0000}"/>
    <cellStyle name="Input 6 3 7 2 3" xfId="6616" xr:uid="{00000000-0005-0000-0000-0000C81A0000}"/>
    <cellStyle name="Input 6 3 7 2 4" xfId="6617" xr:uid="{00000000-0005-0000-0000-0000C91A0000}"/>
    <cellStyle name="Input 6 3 7 2 5" xfId="6618" xr:uid="{00000000-0005-0000-0000-0000CA1A0000}"/>
    <cellStyle name="Input 6 3 7 2 6" xfId="6619" xr:uid="{00000000-0005-0000-0000-0000CB1A0000}"/>
    <cellStyle name="Input 6 3 7 3" xfId="6620" xr:uid="{00000000-0005-0000-0000-0000CC1A0000}"/>
    <cellStyle name="Input 6 3 7 3 2" xfId="6621" xr:uid="{00000000-0005-0000-0000-0000CD1A0000}"/>
    <cellStyle name="Input 6 3 7 4" xfId="6622" xr:uid="{00000000-0005-0000-0000-0000CE1A0000}"/>
    <cellStyle name="Input 6 3 7 5" xfId="6623" xr:uid="{00000000-0005-0000-0000-0000CF1A0000}"/>
    <cellStyle name="Input 6 3 7 6" xfId="6624" xr:uid="{00000000-0005-0000-0000-0000D01A0000}"/>
    <cellStyle name="Input 6 3 7 7" xfId="6625" xr:uid="{00000000-0005-0000-0000-0000D11A0000}"/>
    <cellStyle name="Input 6 3 8" xfId="6626" xr:uid="{00000000-0005-0000-0000-0000D21A0000}"/>
    <cellStyle name="Input 6 3 8 2" xfId="6627" xr:uid="{00000000-0005-0000-0000-0000D31A0000}"/>
    <cellStyle name="Input 6 3 8 2 2" xfId="6628" xr:uid="{00000000-0005-0000-0000-0000D41A0000}"/>
    <cellStyle name="Input 6 3 8 2 3" xfId="6629" xr:uid="{00000000-0005-0000-0000-0000D51A0000}"/>
    <cellStyle name="Input 6 3 8 2 4" xfId="6630" xr:uid="{00000000-0005-0000-0000-0000D61A0000}"/>
    <cellStyle name="Input 6 3 8 2 5" xfId="6631" xr:uid="{00000000-0005-0000-0000-0000D71A0000}"/>
    <cellStyle name="Input 6 3 8 2 6" xfId="6632" xr:uid="{00000000-0005-0000-0000-0000D81A0000}"/>
    <cellStyle name="Input 6 3 8 3" xfId="6633" xr:uid="{00000000-0005-0000-0000-0000D91A0000}"/>
    <cellStyle name="Input 6 3 8 3 2" xfId="6634" xr:uid="{00000000-0005-0000-0000-0000DA1A0000}"/>
    <cellStyle name="Input 6 3 8 4" xfId="6635" xr:uid="{00000000-0005-0000-0000-0000DB1A0000}"/>
    <cellStyle name="Input 6 3 8 5" xfId="6636" xr:uid="{00000000-0005-0000-0000-0000DC1A0000}"/>
    <cellStyle name="Input 6 3 8 6" xfId="6637" xr:uid="{00000000-0005-0000-0000-0000DD1A0000}"/>
    <cellStyle name="Input 6 3 8 7" xfId="6638" xr:uid="{00000000-0005-0000-0000-0000DE1A0000}"/>
    <cellStyle name="Input 6 3 9" xfId="6639" xr:uid="{00000000-0005-0000-0000-0000DF1A0000}"/>
    <cellStyle name="Input 6 3 9 2" xfId="6640" xr:uid="{00000000-0005-0000-0000-0000E01A0000}"/>
    <cellStyle name="Input 6 3 9 3" xfId="6641" xr:uid="{00000000-0005-0000-0000-0000E11A0000}"/>
    <cellStyle name="Input 6 3 9 4" xfId="6642" xr:uid="{00000000-0005-0000-0000-0000E21A0000}"/>
    <cellStyle name="Input 6 3 9 5" xfId="6643" xr:uid="{00000000-0005-0000-0000-0000E31A0000}"/>
    <cellStyle name="Input 6 3 9 6" xfId="6644" xr:uid="{00000000-0005-0000-0000-0000E41A0000}"/>
    <cellStyle name="Input 6 3_Subsidy" xfId="6645" xr:uid="{00000000-0005-0000-0000-0000E51A0000}"/>
    <cellStyle name="Input 6 4" xfId="6646" xr:uid="{00000000-0005-0000-0000-0000E61A0000}"/>
    <cellStyle name="Input 6 4 2" xfId="6647" xr:uid="{00000000-0005-0000-0000-0000E71A0000}"/>
    <cellStyle name="Input 6 4 2 2" xfId="6648" xr:uid="{00000000-0005-0000-0000-0000E81A0000}"/>
    <cellStyle name="Input 6 4 2 2 2" xfId="6649" xr:uid="{00000000-0005-0000-0000-0000E91A0000}"/>
    <cellStyle name="Input 6 4 2 2 3" xfId="6650" xr:uid="{00000000-0005-0000-0000-0000EA1A0000}"/>
    <cellStyle name="Input 6 4 2 2 4" xfId="6651" xr:uid="{00000000-0005-0000-0000-0000EB1A0000}"/>
    <cellStyle name="Input 6 4 2 2 5" xfId="6652" xr:uid="{00000000-0005-0000-0000-0000EC1A0000}"/>
    <cellStyle name="Input 6 4 2 2 6" xfId="6653" xr:uid="{00000000-0005-0000-0000-0000ED1A0000}"/>
    <cellStyle name="Input 6 4 2 3" xfId="6654" xr:uid="{00000000-0005-0000-0000-0000EE1A0000}"/>
    <cellStyle name="Input 6 4 2 3 2" xfId="6655" xr:uid="{00000000-0005-0000-0000-0000EF1A0000}"/>
    <cellStyle name="Input 6 4 2 4" xfId="6656" xr:uid="{00000000-0005-0000-0000-0000F01A0000}"/>
    <cellStyle name="Input 6 4 2 5" xfId="6657" xr:uid="{00000000-0005-0000-0000-0000F11A0000}"/>
    <cellStyle name="Input 6 4 2 6" xfId="6658" xr:uid="{00000000-0005-0000-0000-0000F21A0000}"/>
    <cellStyle name="Input 6 4 2 7" xfId="6659" xr:uid="{00000000-0005-0000-0000-0000F31A0000}"/>
    <cellStyle name="Input 6 4 3" xfId="6660" xr:uid="{00000000-0005-0000-0000-0000F41A0000}"/>
    <cellStyle name="Input 6 4 3 2" xfId="6661" xr:uid="{00000000-0005-0000-0000-0000F51A0000}"/>
    <cellStyle name="Input 6 4 3 3" xfId="6662" xr:uid="{00000000-0005-0000-0000-0000F61A0000}"/>
    <cellStyle name="Input 6 4 3 4" xfId="6663" xr:uid="{00000000-0005-0000-0000-0000F71A0000}"/>
    <cellStyle name="Input 6 4 3 5" xfId="6664" xr:uid="{00000000-0005-0000-0000-0000F81A0000}"/>
    <cellStyle name="Input 6 4 3 6" xfId="6665" xr:uid="{00000000-0005-0000-0000-0000F91A0000}"/>
    <cellStyle name="Input 6 4 4" xfId="6666" xr:uid="{00000000-0005-0000-0000-0000FA1A0000}"/>
    <cellStyle name="Input 6 4 4 2" xfId="6667" xr:uid="{00000000-0005-0000-0000-0000FB1A0000}"/>
    <cellStyle name="Input 6 4 5" xfId="6668" xr:uid="{00000000-0005-0000-0000-0000FC1A0000}"/>
    <cellStyle name="Input 6 4 6" xfId="6669" xr:uid="{00000000-0005-0000-0000-0000FD1A0000}"/>
    <cellStyle name="Input 6 4 7" xfId="6670" xr:uid="{00000000-0005-0000-0000-0000FE1A0000}"/>
    <cellStyle name="Input 6 4 8" xfId="6671" xr:uid="{00000000-0005-0000-0000-0000FF1A0000}"/>
    <cellStyle name="Input 6 4_Subsidy" xfId="6672" xr:uid="{00000000-0005-0000-0000-0000001B0000}"/>
    <cellStyle name="Input 6 5" xfId="6673" xr:uid="{00000000-0005-0000-0000-0000011B0000}"/>
    <cellStyle name="Input 6 5 2" xfId="6674" xr:uid="{00000000-0005-0000-0000-0000021B0000}"/>
    <cellStyle name="Input 6 5 2 2" xfId="6675" xr:uid="{00000000-0005-0000-0000-0000031B0000}"/>
    <cellStyle name="Input 6 5 2 3" xfId="6676" xr:uid="{00000000-0005-0000-0000-0000041B0000}"/>
    <cellStyle name="Input 6 5 2 4" xfId="6677" xr:uid="{00000000-0005-0000-0000-0000051B0000}"/>
    <cellStyle name="Input 6 5 2 5" xfId="6678" xr:uid="{00000000-0005-0000-0000-0000061B0000}"/>
    <cellStyle name="Input 6 5 2 6" xfId="6679" xr:uid="{00000000-0005-0000-0000-0000071B0000}"/>
    <cellStyle name="Input 6 5 3" xfId="6680" xr:uid="{00000000-0005-0000-0000-0000081B0000}"/>
    <cellStyle name="Input 6 5 3 2" xfId="6681" xr:uid="{00000000-0005-0000-0000-0000091B0000}"/>
    <cellStyle name="Input 6 5 4" xfId="6682" xr:uid="{00000000-0005-0000-0000-00000A1B0000}"/>
    <cellStyle name="Input 6 5 5" xfId="6683" xr:uid="{00000000-0005-0000-0000-00000B1B0000}"/>
    <cellStyle name="Input 6 5 6" xfId="6684" xr:uid="{00000000-0005-0000-0000-00000C1B0000}"/>
    <cellStyle name="Input 6 5 7" xfId="6685" xr:uid="{00000000-0005-0000-0000-00000D1B0000}"/>
    <cellStyle name="Input 6 6" xfId="6686" xr:uid="{00000000-0005-0000-0000-00000E1B0000}"/>
    <cellStyle name="Input 6 6 2" xfId="6687" xr:uid="{00000000-0005-0000-0000-00000F1B0000}"/>
    <cellStyle name="Input 6 6 2 2" xfId="6688" xr:uid="{00000000-0005-0000-0000-0000101B0000}"/>
    <cellStyle name="Input 6 6 2 3" xfId="6689" xr:uid="{00000000-0005-0000-0000-0000111B0000}"/>
    <cellStyle name="Input 6 6 2 4" xfId="6690" xr:uid="{00000000-0005-0000-0000-0000121B0000}"/>
    <cellStyle name="Input 6 6 2 5" xfId="6691" xr:uid="{00000000-0005-0000-0000-0000131B0000}"/>
    <cellStyle name="Input 6 6 2 6" xfId="6692" xr:uid="{00000000-0005-0000-0000-0000141B0000}"/>
    <cellStyle name="Input 6 6 3" xfId="6693" xr:uid="{00000000-0005-0000-0000-0000151B0000}"/>
    <cellStyle name="Input 6 6 3 2" xfId="6694" xr:uid="{00000000-0005-0000-0000-0000161B0000}"/>
    <cellStyle name="Input 6 6 4" xfId="6695" xr:uid="{00000000-0005-0000-0000-0000171B0000}"/>
    <cellStyle name="Input 6 6 5" xfId="6696" xr:uid="{00000000-0005-0000-0000-0000181B0000}"/>
    <cellStyle name="Input 6 6 6" xfId="6697" xr:uid="{00000000-0005-0000-0000-0000191B0000}"/>
    <cellStyle name="Input 6 6 7" xfId="6698" xr:uid="{00000000-0005-0000-0000-00001A1B0000}"/>
    <cellStyle name="Input 6 7" xfId="6699" xr:uid="{00000000-0005-0000-0000-00001B1B0000}"/>
    <cellStyle name="Input 6 7 2" xfId="6700" xr:uid="{00000000-0005-0000-0000-00001C1B0000}"/>
    <cellStyle name="Input 6 7 2 2" xfId="6701" xr:uid="{00000000-0005-0000-0000-00001D1B0000}"/>
    <cellStyle name="Input 6 7 2 3" xfId="6702" xr:uid="{00000000-0005-0000-0000-00001E1B0000}"/>
    <cellStyle name="Input 6 7 2 4" xfId="6703" xr:uid="{00000000-0005-0000-0000-00001F1B0000}"/>
    <cellStyle name="Input 6 7 2 5" xfId="6704" xr:uid="{00000000-0005-0000-0000-0000201B0000}"/>
    <cellStyle name="Input 6 7 2 6" xfId="6705" xr:uid="{00000000-0005-0000-0000-0000211B0000}"/>
    <cellStyle name="Input 6 7 3" xfId="6706" xr:uid="{00000000-0005-0000-0000-0000221B0000}"/>
    <cellStyle name="Input 6 7 3 2" xfId="6707" xr:uid="{00000000-0005-0000-0000-0000231B0000}"/>
    <cellStyle name="Input 6 7 4" xfId="6708" xr:uid="{00000000-0005-0000-0000-0000241B0000}"/>
    <cellStyle name="Input 6 7 5" xfId="6709" xr:uid="{00000000-0005-0000-0000-0000251B0000}"/>
    <cellStyle name="Input 6 7 6" xfId="6710" xr:uid="{00000000-0005-0000-0000-0000261B0000}"/>
    <cellStyle name="Input 6 7 7" xfId="6711" xr:uid="{00000000-0005-0000-0000-0000271B0000}"/>
    <cellStyle name="Input 6 8" xfId="6712" xr:uid="{00000000-0005-0000-0000-0000281B0000}"/>
    <cellStyle name="Input 6 8 2" xfId="6713" xr:uid="{00000000-0005-0000-0000-0000291B0000}"/>
    <cellStyle name="Input 6 8 2 2" xfId="6714" xr:uid="{00000000-0005-0000-0000-00002A1B0000}"/>
    <cellStyle name="Input 6 8 2 3" xfId="6715" xr:uid="{00000000-0005-0000-0000-00002B1B0000}"/>
    <cellStyle name="Input 6 8 2 4" xfId="6716" xr:uid="{00000000-0005-0000-0000-00002C1B0000}"/>
    <cellStyle name="Input 6 8 2 5" xfId="6717" xr:uid="{00000000-0005-0000-0000-00002D1B0000}"/>
    <cellStyle name="Input 6 8 2 6" xfId="6718" xr:uid="{00000000-0005-0000-0000-00002E1B0000}"/>
    <cellStyle name="Input 6 8 3" xfId="6719" xr:uid="{00000000-0005-0000-0000-00002F1B0000}"/>
    <cellStyle name="Input 6 8 3 2" xfId="6720" xr:uid="{00000000-0005-0000-0000-0000301B0000}"/>
    <cellStyle name="Input 6 8 4" xfId="6721" xr:uid="{00000000-0005-0000-0000-0000311B0000}"/>
    <cellStyle name="Input 6 8 5" xfId="6722" xr:uid="{00000000-0005-0000-0000-0000321B0000}"/>
    <cellStyle name="Input 6 8 6" xfId="6723" xr:uid="{00000000-0005-0000-0000-0000331B0000}"/>
    <cellStyle name="Input 6 8 7" xfId="6724" xr:uid="{00000000-0005-0000-0000-0000341B0000}"/>
    <cellStyle name="Input 6 9" xfId="6725" xr:uid="{00000000-0005-0000-0000-0000351B0000}"/>
    <cellStyle name="Input 6 9 2" xfId="6726" xr:uid="{00000000-0005-0000-0000-0000361B0000}"/>
    <cellStyle name="Input 6 9 2 2" xfId="6727" xr:uid="{00000000-0005-0000-0000-0000371B0000}"/>
    <cellStyle name="Input 6 9 2 3" xfId="6728" xr:uid="{00000000-0005-0000-0000-0000381B0000}"/>
    <cellStyle name="Input 6 9 2 4" xfId="6729" xr:uid="{00000000-0005-0000-0000-0000391B0000}"/>
    <cellStyle name="Input 6 9 2 5" xfId="6730" xr:uid="{00000000-0005-0000-0000-00003A1B0000}"/>
    <cellStyle name="Input 6 9 2 6" xfId="6731" xr:uid="{00000000-0005-0000-0000-00003B1B0000}"/>
    <cellStyle name="Input 6 9 3" xfId="6732" xr:uid="{00000000-0005-0000-0000-00003C1B0000}"/>
    <cellStyle name="Input 6 9 3 2" xfId="6733" xr:uid="{00000000-0005-0000-0000-00003D1B0000}"/>
    <cellStyle name="Input 6 9 4" xfId="6734" xr:uid="{00000000-0005-0000-0000-00003E1B0000}"/>
    <cellStyle name="Input 6 9 5" xfId="6735" xr:uid="{00000000-0005-0000-0000-00003F1B0000}"/>
    <cellStyle name="Input 6 9 6" xfId="6736" xr:uid="{00000000-0005-0000-0000-0000401B0000}"/>
    <cellStyle name="Input 6 9 7" xfId="6737" xr:uid="{00000000-0005-0000-0000-0000411B0000}"/>
    <cellStyle name="Input 6_Subsidy" xfId="6738" xr:uid="{00000000-0005-0000-0000-0000421B0000}"/>
    <cellStyle name="Input 7" xfId="6739" xr:uid="{00000000-0005-0000-0000-0000431B0000}"/>
    <cellStyle name="Input 7 10" xfId="6740" xr:uid="{00000000-0005-0000-0000-0000441B0000}"/>
    <cellStyle name="Input 7 10 2" xfId="6741" xr:uid="{00000000-0005-0000-0000-0000451B0000}"/>
    <cellStyle name="Input 7 11" xfId="6742" xr:uid="{00000000-0005-0000-0000-0000461B0000}"/>
    <cellStyle name="Input 7 12" xfId="6743" xr:uid="{00000000-0005-0000-0000-0000471B0000}"/>
    <cellStyle name="Input 7 13" xfId="6744" xr:uid="{00000000-0005-0000-0000-0000481B0000}"/>
    <cellStyle name="Input 7 14" xfId="6745" xr:uid="{00000000-0005-0000-0000-0000491B0000}"/>
    <cellStyle name="Input 7 2" xfId="6746" xr:uid="{00000000-0005-0000-0000-00004A1B0000}"/>
    <cellStyle name="Input 7 2 2" xfId="6747" xr:uid="{00000000-0005-0000-0000-00004B1B0000}"/>
    <cellStyle name="Input 7 2 2 2" xfId="6748" xr:uid="{00000000-0005-0000-0000-00004C1B0000}"/>
    <cellStyle name="Input 7 2 2 2 2" xfId="6749" xr:uid="{00000000-0005-0000-0000-00004D1B0000}"/>
    <cellStyle name="Input 7 2 2 2 3" xfId="6750" xr:uid="{00000000-0005-0000-0000-00004E1B0000}"/>
    <cellStyle name="Input 7 2 2 2 4" xfId="6751" xr:uid="{00000000-0005-0000-0000-00004F1B0000}"/>
    <cellStyle name="Input 7 2 2 2 5" xfId="6752" xr:uid="{00000000-0005-0000-0000-0000501B0000}"/>
    <cellStyle name="Input 7 2 2 2 6" xfId="6753" xr:uid="{00000000-0005-0000-0000-0000511B0000}"/>
    <cellStyle name="Input 7 2 2 3" xfId="6754" xr:uid="{00000000-0005-0000-0000-0000521B0000}"/>
    <cellStyle name="Input 7 2 2 3 2" xfId="6755" xr:uid="{00000000-0005-0000-0000-0000531B0000}"/>
    <cellStyle name="Input 7 2 2 4" xfId="6756" xr:uid="{00000000-0005-0000-0000-0000541B0000}"/>
    <cellStyle name="Input 7 2 2 5" xfId="6757" xr:uid="{00000000-0005-0000-0000-0000551B0000}"/>
    <cellStyle name="Input 7 2 2 6" xfId="6758" xr:uid="{00000000-0005-0000-0000-0000561B0000}"/>
    <cellStyle name="Input 7 2 2 7" xfId="6759" xr:uid="{00000000-0005-0000-0000-0000571B0000}"/>
    <cellStyle name="Input 7 2 3" xfId="6760" xr:uid="{00000000-0005-0000-0000-0000581B0000}"/>
    <cellStyle name="Input 7 2 3 2" xfId="6761" xr:uid="{00000000-0005-0000-0000-0000591B0000}"/>
    <cellStyle name="Input 7 2 3 3" xfId="6762" xr:uid="{00000000-0005-0000-0000-00005A1B0000}"/>
    <cellStyle name="Input 7 2 3 4" xfId="6763" xr:uid="{00000000-0005-0000-0000-00005B1B0000}"/>
    <cellStyle name="Input 7 2 3 5" xfId="6764" xr:uid="{00000000-0005-0000-0000-00005C1B0000}"/>
    <cellStyle name="Input 7 2 3 6" xfId="6765" xr:uid="{00000000-0005-0000-0000-00005D1B0000}"/>
    <cellStyle name="Input 7 2 4" xfId="6766" xr:uid="{00000000-0005-0000-0000-00005E1B0000}"/>
    <cellStyle name="Input 7 2 4 2" xfId="6767" xr:uid="{00000000-0005-0000-0000-00005F1B0000}"/>
    <cellStyle name="Input 7 2 5" xfId="6768" xr:uid="{00000000-0005-0000-0000-0000601B0000}"/>
    <cellStyle name="Input 7 2 6" xfId="6769" xr:uid="{00000000-0005-0000-0000-0000611B0000}"/>
    <cellStyle name="Input 7 2 7" xfId="6770" xr:uid="{00000000-0005-0000-0000-0000621B0000}"/>
    <cellStyle name="Input 7 2 8" xfId="6771" xr:uid="{00000000-0005-0000-0000-0000631B0000}"/>
    <cellStyle name="Input 7 2_Subsidy" xfId="6772" xr:uid="{00000000-0005-0000-0000-0000641B0000}"/>
    <cellStyle name="Input 7 3" xfId="6773" xr:uid="{00000000-0005-0000-0000-0000651B0000}"/>
    <cellStyle name="Input 7 3 2" xfId="6774" xr:uid="{00000000-0005-0000-0000-0000661B0000}"/>
    <cellStyle name="Input 7 3 2 2" xfId="6775" xr:uid="{00000000-0005-0000-0000-0000671B0000}"/>
    <cellStyle name="Input 7 3 2 3" xfId="6776" xr:uid="{00000000-0005-0000-0000-0000681B0000}"/>
    <cellStyle name="Input 7 3 2 4" xfId="6777" xr:uid="{00000000-0005-0000-0000-0000691B0000}"/>
    <cellStyle name="Input 7 3 2 5" xfId="6778" xr:uid="{00000000-0005-0000-0000-00006A1B0000}"/>
    <cellStyle name="Input 7 3 2 6" xfId="6779" xr:uid="{00000000-0005-0000-0000-00006B1B0000}"/>
    <cellStyle name="Input 7 3 3" xfId="6780" xr:uid="{00000000-0005-0000-0000-00006C1B0000}"/>
    <cellStyle name="Input 7 3 3 2" xfId="6781" xr:uid="{00000000-0005-0000-0000-00006D1B0000}"/>
    <cellStyle name="Input 7 3 4" xfId="6782" xr:uid="{00000000-0005-0000-0000-00006E1B0000}"/>
    <cellStyle name="Input 7 3 5" xfId="6783" xr:uid="{00000000-0005-0000-0000-00006F1B0000}"/>
    <cellStyle name="Input 7 3 6" xfId="6784" xr:uid="{00000000-0005-0000-0000-0000701B0000}"/>
    <cellStyle name="Input 7 3 7" xfId="6785" xr:uid="{00000000-0005-0000-0000-0000711B0000}"/>
    <cellStyle name="Input 7 4" xfId="6786" xr:uid="{00000000-0005-0000-0000-0000721B0000}"/>
    <cellStyle name="Input 7 4 2" xfId="6787" xr:uid="{00000000-0005-0000-0000-0000731B0000}"/>
    <cellStyle name="Input 7 4 2 2" xfId="6788" xr:uid="{00000000-0005-0000-0000-0000741B0000}"/>
    <cellStyle name="Input 7 4 2 3" xfId="6789" xr:uid="{00000000-0005-0000-0000-0000751B0000}"/>
    <cellStyle name="Input 7 4 2 4" xfId="6790" xr:uid="{00000000-0005-0000-0000-0000761B0000}"/>
    <cellStyle name="Input 7 4 2 5" xfId="6791" xr:uid="{00000000-0005-0000-0000-0000771B0000}"/>
    <cellStyle name="Input 7 4 2 6" xfId="6792" xr:uid="{00000000-0005-0000-0000-0000781B0000}"/>
    <cellStyle name="Input 7 4 3" xfId="6793" xr:uid="{00000000-0005-0000-0000-0000791B0000}"/>
    <cellStyle name="Input 7 4 3 2" xfId="6794" xr:uid="{00000000-0005-0000-0000-00007A1B0000}"/>
    <cellStyle name="Input 7 4 4" xfId="6795" xr:uid="{00000000-0005-0000-0000-00007B1B0000}"/>
    <cellStyle name="Input 7 4 5" xfId="6796" xr:uid="{00000000-0005-0000-0000-00007C1B0000}"/>
    <cellStyle name="Input 7 4 6" xfId="6797" xr:uid="{00000000-0005-0000-0000-00007D1B0000}"/>
    <cellStyle name="Input 7 4 7" xfId="6798" xr:uid="{00000000-0005-0000-0000-00007E1B0000}"/>
    <cellStyle name="Input 7 5" xfId="6799" xr:uid="{00000000-0005-0000-0000-00007F1B0000}"/>
    <cellStyle name="Input 7 5 2" xfId="6800" xr:uid="{00000000-0005-0000-0000-0000801B0000}"/>
    <cellStyle name="Input 7 5 2 2" xfId="6801" xr:uid="{00000000-0005-0000-0000-0000811B0000}"/>
    <cellStyle name="Input 7 5 2 3" xfId="6802" xr:uid="{00000000-0005-0000-0000-0000821B0000}"/>
    <cellStyle name="Input 7 5 2 4" xfId="6803" xr:uid="{00000000-0005-0000-0000-0000831B0000}"/>
    <cellStyle name="Input 7 5 2 5" xfId="6804" xr:uid="{00000000-0005-0000-0000-0000841B0000}"/>
    <cellStyle name="Input 7 5 2 6" xfId="6805" xr:uid="{00000000-0005-0000-0000-0000851B0000}"/>
    <cellStyle name="Input 7 5 3" xfId="6806" xr:uid="{00000000-0005-0000-0000-0000861B0000}"/>
    <cellStyle name="Input 7 5 3 2" xfId="6807" xr:uid="{00000000-0005-0000-0000-0000871B0000}"/>
    <cellStyle name="Input 7 5 4" xfId="6808" xr:uid="{00000000-0005-0000-0000-0000881B0000}"/>
    <cellStyle name="Input 7 5 5" xfId="6809" xr:uid="{00000000-0005-0000-0000-0000891B0000}"/>
    <cellStyle name="Input 7 5 6" xfId="6810" xr:uid="{00000000-0005-0000-0000-00008A1B0000}"/>
    <cellStyle name="Input 7 5 7" xfId="6811" xr:uid="{00000000-0005-0000-0000-00008B1B0000}"/>
    <cellStyle name="Input 7 6" xfId="6812" xr:uid="{00000000-0005-0000-0000-00008C1B0000}"/>
    <cellStyle name="Input 7 6 2" xfId="6813" xr:uid="{00000000-0005-0000-0000-00008D1B0000}"/>
    <cellStyle name="Input 7 6 2 2" xfId="6814" xr:uid="{00000000-0005-0000-0000-00008E1B0000}"/>
    <cellStyle name="Input 7 6 2 3" xfId="6815" xr:uid="{00000000-0005-0000-0000-00008F1B0000}"/>
    <cellStyle name="Input 7 6 2 4" xfId="6816" xr:uid="{00000000-0005-0000-0000-0000901B0000}"/>
    <cellStyle name="Input 7 6 2 5" xfId="6817" xr:uid="{00000000-0005-0000-0000-0000911B0000}"/>
    <cellStyle name="Input 7 6 2 6" xfId="6818" xr:uid="{00000000-0005-0000-0000-0000921B0000}"/>
    <cellStyle name="Input 7 6 3" xfId="6819" xr:uid="{00000000-0005-0000-0000-0000931B0000}"/>
    <cellStyle name="Input 7 6 3 2" xfId="6820" xr:uid="{00000000-0005-0000-0000-0000941B0000}"/>
    <cellStyle name="Input 7 6 4" xfId="6821" xr:uid="{00000000-0005-0000-0000-0000951B0000}"/>
    <cellStyle name="Input 7 6 5" xfId="6822" xr:uid="{00000000-0005-0000-0000-0000961B0000}"/>
    <cellStyle name="Input 7 6 6" xfId="6823" xr:uid="{00000000-0005-0000-0000-0000971B0000}"/>
    <cellStyle name="Input 7 6 7" xfId="6824" xr:uid="{00000000-0005-0000-0000-0000981B0000}"/>
    <cellStyle name="Input 7 7" xfId="6825" xr:uid="{00000000-0005-0000-0000-0000991B0000}"/>
    <cellStyle name="Input 7 7 2" xfId="6826" xr:uid="{00000000-0005-0000-0000-00009A1B0000}"/>
    <cellStyle name="Input 7 7 2 2" xfId="6827" xr:uid="{00000000-0005-0000-0000-00009B1B0000}"/>
    <cellStyle name="Input 7 7 2 3" xfId="6828" xr:uid="{00000000-0005-0000-0000-00009C1B0000}"/>
    <cellStyle name="Input 7 7 2 4" xfId="6829" xr:uid="{00000000-0005-0000-0000-00009D1B0000}"/>
    <cellStyle name="Input 7 7 2 5" xfId="6830" xr:uid="{00000000-0005-0000-0000-00009E1B0000}"/>
    <cellStyle name="Input 7 7 2 6" xfId="6831" xr:uid="{00000000-0005-0000-0000-00009F1B0000}"/>
    <cellStyle name="Input 7 7 3" xfId="6832" xr:uid="{00000000-0005-0000-0000-0000A01B0000}"/>
    <cellStyle name="Input 7 7 3 2" xfId="6833" xr:uid="{00000000-0005-0000-0000-0000A11B0000}"/>
    <cellStyle name="Input 7 7 4" xfId="6834" xr:uid="{00000000-0005-0000-0000-0000A21B0000}"/>
    <cellStyle name="Input 7 7 5" xfId="6835" xr:uid="{00000000-0005-0000-0000-0000A31B0000}"/>
    <cellStyle name="Input 7 7 6" xfId="6836" xr:uid="{00000000-0005-0000-0000-0000A41B0000}"/>
    <cellStyle name="Input 7 7 7" xfId="6837" xr:uid="{00000000-0005-0000-0000-0000A51B0000}"/>
    <cellStyle name="Input 7 8" xfId="6838" xr:uid="{00000000-0005-0000-0000-0000A61B0000}"/>
    <cellStyle name="Input 7 8 2" xfId="6839" xr:uid="{00000000-0005-0000-0000-0000A71B0000}"/>
    <cellStyle name="Input 7 8 2 2" xfId="6840" xr:uid="{00000000-0005-0000-0000-0000A81B0000}"/>
    <cellStyle name="Input 7 8 2 3" xfId="6841" xr:uid="{00000000-0005-0000-0000-0000A91B0000}"/>
    <cellStyle name="Input 7 8 2 4" xfId="6842" xr:uid="{00000000-0005-0000-0000-0000AA1B0000}"/>
    <cellStyle name="Input 7 8 2 5" xfId="6843" xr:uid="{00000000-0005-0000-0000-0000AB1B0000}"/>
    <cellStyle name="Input 7 8 2 6" xfId="6844" xr:uid="{00000000-0005-0000-0000-0000AC1B0000}"/>
    <cellStyle name="Input 7 8 3" xfId="6845" xr:uid="{00000000-0005-0000-0000-0000AD1B0000}"/>
    <cellStyle name="Input 7 8 3 2" xfId="6846" xr:uid="{00000000-0005-0000-0000-0000AE1B0000}"/>
    <cellStyle name="Input 7 8 4" xfId="6847" xr:uid="{00000000-0005-0000-0000-0000AF1B0000}"/>
    <cellStyle name="Input 7 8 5" xfId="6848" xr:uid="{00000000-0005-0000-0000-0000B01B0000}"/>
    <cellStyle name="Input 7 8 6" xfId="6849" xr:uid="{00000000-0005-0000-0000-0000B11B0000}"/>
    <cellStyle name="Input 7 8 7" xfId="6850" xr:uid="{00000000-0005-0000-0000-0000B21B0000}"/>
    <cellStyle name="Input 7 9" xfId="6851" xr:uid="{00000000-0005-0000-0000-0000B31B0000}"/>
    <cellStyle name="Input 7 9 2" xfId="6852" xr:uid="{00000000-0005-0000-0000-0000B41B0000}"/>
    <cellStyle name="Input 7 9 3" xfId="6853" xr:uid="{00000000-0005-0000-0000-0000B51B0000}"/>
    <cellStyle name="Input 7 9 4" xfId="6854" xr:uid="{00000000-0005-0000-0000-0000B61B0000}"/>
    <cellStyle name="Input 7 9 5" xfId="6855" xr:uid="{00000000-0005-0000-0000-0000B71B0000}"/>
    <cellStyle name="Input 7 9 6" xfId="6856" xr:uid="{00000000-0005-0000-0000-0000B81B0000}"/>
    <cellStyle name="Input 7_Subsidy" xfId="6857" xr:uid="{00000000-0005-0000-0000-0000B91B0000}"/>
    <cellStyle name="Input 8" xfId="6858" xr:uid="{00000000-0005-0000-0000-0000BA1B0000}"/>
    <cellStyle name="Input 8 10" xfId="6859" xr:uid="{00000000-0005-0000-0000-0000BB1B0000}"/>
    <cellStyle name="Input 8 10 2" xfId="6860" xr:uid="{00000000-0005-0000-0000-0000BC1B0000}"/>
    <cellStyle name="Input 8 11" xfId="6861" xr:uid="{00000000-0005-0000-0000-0000BD1B0000}"/>
    <cellStyle name="Input 8 12" xfId="6862" xr:uid="{00000000-0005-0000-0000-0000BE1B0000}"/>
    <cellStyle name="Input 8 13" xfId="6863" xr:uid="{00000000-0005-0000-0000-0000BF1B0000}"/>
    <cellStyle name="Input 8 14" xfId="6864" xr:uid="{00000000-0005-0000-0000-0000C01B0000}"/>
    <cellStyle name="Input 8 2" xfId="6865" xr:uid="{00000000-0005-0000-0000-0000C11B0000}"/>
    <cellStyle name="Input 8 2 2" xfId="6866" xr:uid="{00000000-0005-0000-0000-0000C21B0000}"/>
    <cellStyle name="Input 8 2 2 2" xfId="6867" xr:uid="{00000000-0005-0000-0000-0000C31B0000}"/>
    <cellStyle name="Input 8 2 2 2 2" xfId="6868" xr:uid="{00000000-0005-0000-0000-0000C41B0000}"/>
    <cellStyle name="Input 8 2 2 2 3" xfId="6869" xr:uid="{00000000-0005-0000-0000-0000C51B0000}"/>
    <cellStyle name="Input 8 2 2 2 4" xfId="6870" xr:uid="{00000000-0005-0000-0000-0000C61B0000}"/>
    <cellStyle name="Input 8 2 2 2 5" xfId="6871" xr:uid="{00000000-0005-0000-0000-0000C71B0000}"/>
    <cellStyle name="Input 8 2 2 2 6" xfId="6872" xr:uid="{00000000-0005-0000-0000-0000C81B0000}"/>
    <cellStyle name="Input 8 2 2 3" xfId="6873" xr:uid="{00000000-0005-0000-0000-0000C91B0000}"/>
    <cellStyle name="Input 8 2 2 3 2" xfId="6874" xr:uid="{00000000-0005-0000-0000-0000CA1B0000}"/>
    <cellStyle name="Input 8 2 2 4" xfId="6875" xr:uid="{00000000-0005-0000-0000-0000CB1B0000}"/>
    <cellStyle name="Input 8 2 2 5" xfId="6876" xr:uid="{00000000-0005-0000-0000-0000CC1B0000}"/>
    <cellStyle name="Input 8 2 2 6" xfId="6877" xr:uid="{00000000-0005-0000-0000-0000CD1B0000}"/>
    <cellStyle name="Input 8 2 2 7" xfId="6878" xr:uid="{00000000-0005-0000-0000-0000CE1B0000}"/>
    <cellStyle name="Input 8 2 3" xfId="6879" xr:uid="{00000000-0005-0000-0000-0000CF1B0000}"/>
    <cellStyle name="Input 8 2 3 2" xfId="6880" xr:uid="{00000000-0005-0000-0000-0000D01B0000}"/>
    <cellStyle name="Input 8 2 3 3" xfId="6881" xr:uid="{00000000-0005-0000-0000-0000D11B0000}"/>
    <cellStyle name="Input 8 2 3 4" xfId="6882" xr:uid="{00000000-0005-0000-0000-0000D21B0000}"/>
    <cellStyle name="Input 8 2 3 5" xfId="6883" xr:uid="{00000000-0005-0000-0000-0000D31B0000}"/>
    <cellStyle name="Input 8 2 3 6" xfId="6884" xr:uid="{00000000-0005-0000-0000-0000D41B0000}"/>
    <cellStyle name="Input 8 2 4" xfId="6885" xr:uid="{00000000-0005-0000-0000-0000D51B0000}"/>
    <cellStyle name="Input 8 2 4 2" xfId="6886" xr:uid="{00000000-0005-0000-0000-0000D61B0000}"/>
    <cellStyle name="Input 8 2 5" xfId="6887" xr:uid="{00000000-0005-0000-0000-0000D71B0000}"/>
    <cellStyle name="Input 8 2 6" xfId="6888" xr:uid="{00000000-0005-0000-0000-0000D81B0000}"/>
    <cellStyle name="Input 8 2 7" xfId="6889" xr:uid="{00000000-0005-0000-0000-0000D91B0000}"/>
    <cellStyle name="Input 8 2 8" xfId="6890" xr:uid="{00000000-0005-0000-0000-0000DA1B0000}"/>
    <cellStyle name="Input 8 2_Subsidy" xfId="6891" xr:uid="{00000000-0005-0000-0000-0000DB1B0000}"/>
    <cellStyle name="Input 8 3" xfId="6892" xr:uid="{00000000-0005-0000-0000-0000DC1B0000}"/>
    <cellStyle name="Input 8 3 2" xfId="6893" xr:uid="{00000000-0005-0000-0000-0000DD1B0000}"/>
    <cellStyle name="Input 8 3 2 2" xfId="6894" xr:uid="{00000000-0005-0000-0000-0000DE1B0000}"/>
    <cellStyle name="Input 8 3 2 3" xfId="6895" xr:uid="{00000000-0005-0000-0000-0000DF1B0000}"/>
    <cellStyle name="Input 8 3 2 4" xfId="6896" xr:uid="{00000000-0005-0000-0000-0000E01B0000}"/>
    <cellStyle name="Input 8 3 2 5" xfId="6897" xr:uid="{00000000-0005-0000-0000-0000E11B0000}"/>
    <cellStyle name="Input 8 3 2 6" xfId="6898" xr:uid="{00000000-0005-0000-0000-0000E21B0000}"/>
    <cellStyle name="Input 8 3 3" xfId="6899" xr:uid="{00000000-0005-0000-0000-0000E31B0000}"/>
    <cellStyle name="Input 8 3 3 2" xfId="6900" xr:uid="{00000000-0005-0000-0000-0000E41B0000}"/>
    <cellStyle name="Input 8 3 4" xfId="6901" xr:uid="{00000000-0005-0000-0000-0000E51B0000}"/>
    <cellStyle name="Input 8 3 5" xfId="6902" xr:uid="{00000000-0005-0000-0000-0000E61B0000}"/>
    <cellStyle name="Input 8 3 6" xfId="6903" xr:uid="{00000000-0005-0000-0000-0000E71B0000}"/>
    <cellStyle name="Input 8 3 7" xfId="6904" xr:uid="{00000000-0005-0000-0000-0000E81B0000}"/>
    <cellStyle name="Input 8 4" xfId="6905" xr:uid="{00000000-0005-0000-0000-0000E91B0000}"/>
    <cellStyle name="Input 8 4 2" xfId="6906" xr:uid="{00000000-0005-0000-0000-0000EA1B0000}"/>
    <cellStyle name="Input 8 4 2 2" xfId="6907" xr:uid="{00000000-0005-0000-0000-0000EB1B0000}"/>
    <cellStyle name="Input 8 4 2 3" xfId="6908" xr:uid="{00000000-0005-0000-0000-0000EC1B0000}"/>
    <cellStyle name="Input 8 4 2 4" xfId="6909" xr:uid="{00000000-0005-0000-0000-0000ED1B0000}"/>
    <cellStyle name="Input 8 4 2 5" xfId="6910" xr:uid="{00000000-0005-0000-0000-0000EE1B0000}"/>
    <cellStyle name="Input 8 4 2 6" xfId="6911" xr:uid="{00000000-0005-0000-0000-0000EF1B0000}"/>
    <cellStyle name="Input 8 4 3" xfId="6912" xr:uid="{00000000-0005-0000-0000-0000F01B0000}"/>
    <cellStyle name="Input 8 4 3 2" xfId="6913" xr:uid="{00000000-0005-0000-0000-0000F11B0000}"/>
    <cellStyle name="Input 8 4 4" xfId="6914" xr:uid="{00000000-0005-0000-0000-0000F21B0000}"/>
    <cellStyle name="Input 8 4 5" xfId="6915" xr:uid="{00000000-0005-0000-0000-0000F31B0000}"/>
    <cellStyle name="Input 8 4 6" xfId="6916" xr:uid="{00000000-0005-0000-0000-0000F41B0000}"/>
    <cellStyle name="Input 8 4 7" xfId="6917" xr:uid="{00000000-0005-0000-0000-0000F51B0000}"/>
    <cellStyle name="Input 8 5" xfId="6918" xr:uid="{00000000-0005-0000-0000-0000F61B0000}"/>
    <cellStyle name="Input 8 5 2" xfId="6919" xr:uid="{00000000-0005-0000-0000-0000F71B0000}"/>
    <cellStyle name="Input 8 5 2 2" xfId="6920" xr:uid="{00000000-0005-0000-0000-0000F81B0000}"/>
    <cellStyle name="Input 8 5 2 3" xfId="6921" xr:uid="{00000000-0005-0000-0000-0000F91B0000}"/>
    <cellStyle name="Input 8 5 2 4" xfId="6922" xr:uid="{00000000-0005-0000-0000-0000FA1B0000}"/>
    <cellStyle name="Input 8 5 2 5" xfId="6923" xr:uid="{00000000-0005-0000-0000-0000FB1B0000}"/>
    <cellStyle name="Input 8 5 2 6" xfId="6924" xr:uid="{00000000-0005-0000-0000-0000FC1B0000}"/>
    <cellStyle name="Input 8 5 3" xfId="6925" xr:uid="{00000000-0005-0000-0000-0000FD1B0000}"/>
    <cellStyle name="Input 8 5 3 2" xfId="6926" xr:uid="{00000000-0005-0000-0000-0000FE1B0000}"/>
    <cellStyle name="Input 8 5 4" xfId="6927" xr:uid="{00000000-0005-0000-0000-0000FF1B0000}"/>
    <cellStyle name="Input 8 5 5" xfId="6928" xr:uid="{00000000-0005-0000-0000-0000001C0000}"/>
    <cellStyle name="Input 8 5 6" xfId="6929" xr:uid="{00000000-0005-0000-0000-0000011C0000}"/>
    <cellStyle name="Input 8 5 7" xfId="6930" xr:uid="{00000000-0005-0000-0000-0000021C0000}"/>
    <cellStyle name="Input 8 6" xfId="6931" xr:uid="{00000000-0005-0000-0000-0000031C0000}"/>
    <cellStyle name="Input 8 6 2" xfId="6932" xr:uid="{00000000-0005-0000-0000-0000041C0000}"/>
    <cellStyle name="Input 8 6 2 2" xfId="6933" xr:uid="{00000000-0005-0000-0000-0000051C0000}"/>
    <cellStyle name="Input 8 6 2 3" xfId="6934" xr:uid="{00000000-0005-0000-0000-0000061C0000}"/>
    <cellStyle name="Input 8 6 2 4" xfId="6935" xr:uid="{00000000-0005-0000-0000-0000071C0000}"/>
    <cellStyle name="Input 8 6 2 5" xfId="6936" xr:uid="{00000000-0005-0000-0000-0000081C0000}"/>
    <cellStyle name="Input 8 6 2 6" xfId="6937" xr:uid="{00000000-0005-0000-0000-0000091C0000}"/>
    <cellStyle name="Input 8 6 3" xfId="6938" xr:uid="{00000000-0005-0000-0000-00000A1C0000}"/>
    <cellStyle name="Input 8 6 3 2" xfId="6939" xr:uid="{00000000-0005-0000-0000-00000B1C0000}"/>
    <cellStyle name="Input 8 6 4" xfId="6940" xr:uid="{00000000-0005-0000-0000-00000C1C0000}"/>
    <cellStyle name="Input 8 6 5" xfId="6941" xr:uid="{00000000-0005-0000-0000-00000D1C0000}"/>
    <cellStyle name="Input 8 6 6" xfId="6942" xr:uid="{00000000-0005-0000-0000-00000E1C0000}"/>
    <cellStyle name="Input 8 6 7" xfId="6943" xr:uid="{00000000-0005-0000-0000-00000F1C0000}"/>
    <cellStyle name="Input 8 7" xfId="6944" xr:uid="{00000000-0005-0000-0000-0000101C0000}"/>
    <cellStyle name="Input 8 7 2" xfId="6945" xr:uid="{00000000-0005-0000-0000-0000111C0000}"/>
    <cellStyle name="Input 8 7 2 2" xfId="6946" xr:uid="{00000000-0005-0000-0000-0000121C0000}"/>
    <cellStyle name="Input 8 7 2 3" xfId="6947" xr:uid="{00000000-0005-0000-0000-0000131C0000}"/>
    <cellStyle name="Input 8 7 2 4" xfId="6948" xr:uid="{00000000-0005-0000-0000-0000141C0000}"/>
    <cellStyle name="Input 8 7 2 5" xfId="6949" xr:uid="{00000000-0005-0000-0000-0000151C0000}"/>
    <cellStyle name="Input 8 7 2 6" xfId="6950" xr:uid="{00000000-0005-0000-0000-0000161C0000}"/>
    <cellStyle name="Input 8 7 3" xfId="6951" xr:uid="{00000000-0005-0000-0000-0000171C0000}"/>
    <cellStyle name="Input 8 7 3 2" xfId="6952" xr:uid="{00000000-0005-0000-0000-0000181C0000}"/>
    <cellStyle name="Input 8 7 4" xfId="6953" xr:uid="{00000000-0005-0000-0000-0000191C0000}"/>
    <cellStyle name="Input 8 7 5" xfId="6954" xr:uid="{00000000-0005-0000-0000-00001A1C0000}"/>
    <cellStyle name="Input 8 7 6" xfId="6955" xr:uid="{00000000-0005-0000-0000-00001B1C0000}"/>
    <cellStyle name="Input 8 7 7" xfId="6956" xr:uid="{00000000-0005-0000-0000-00001C1C0000}"/>
    <cellStyle name="Input 8 8" xfId="6957" xr:uid="{00000000-0005-0000-0000-00001D1C0000}"/>
    <cellStyle name="Input 8 8 2" xfId="6958" xr:uid="{00000000-0005-0000-0000-00001E1C0000}"/>
    <cellStyle name="Input 8 8 2 2" xfId="6959" xr:uid="{00000000-0005-0000-0000-00001F1C0000}"/>
    <cellStyle name="Input 8 8 2 3" xfId="6960" xr:uid="{00000000-0005-0000-0000-0000201C0000}"/>
    <cellStyle name="Input 8 8 2 4" xfId="6961" xr:uid="{00000000-0005-0000-0000-0000211C0000}"/>
    <cellStyle name="Input 8 8 2 5" xfId="6962" xr:uid="{00000000-0005-0000-0000-0000221C0000}"/>
    <cellStyle name="Input 8 8 2 6" xfId="6963" xr:uid="{00000000-0005-0000-0000-0000231C0000}"/>
    <cellStyle name="Input 8 8 3" xfId="6964" xr:uid="{00000000-0005-0000-0000-0000241C0000}"/>
    <cellStyle name="Input 8 8 3 2" xfId="6965" xr:uid="{00000000-0005-0000-0000-0000251C0000}"/>
    <cellStyle name="Input 8 8 4" xfId="6966" xr:uid="{00000000-0005-0000-0000-0000261C0000}"/>
    <cellStyle name="Input 8 8 5" xfId="6967" xr:uid="{00000000-0005-0000-0000-0000271C0000}"/>
    <cellStyle name="Input 8 8 6" xfId="6968" xr:uid="{00000000-0005-0000-0000-0000281C0000}"/>
    <cellStyle name="Input 8 8 7" xfId="6969" xr:uid="{00000000-0005-0000-0000-0000291C0000}"/>
    <cellStyle name="Input 8 9" xfId="6970" xr:uid="{00000000-0005-0000-0000-00002A1C0000}"/>
    <cellStyle name="Input 8 9 2" xfId="6971" xr:uid="{00000000-0005-0000-0000-00002B1C0000}"/>
    <cellStyle name="Input 8 9 3" xfId="6972" xr:uid="{00000000-0005-0000-0000-00002C1C0000}"/>
    <cellStyle name="Input 8 9 4" xfId="6973" xr:uid="{00000000-0005-0000-0000-00002D1C0000}"/>
    <cellStyle name="Input 8 9 5" xfId="6974" xr:uid="{00000000-0005-0000-0000-00002E1C0000}"/>
    <cellStyle name="Input 8 9 6" xfId="6975" xr:uid="{00000000-0005-0000-0000-00002F1C0000}"/>
    <cellStyle name="Input 8_Subsidy" xfId="6976" xr:uid="{00000000-0005-0000-0000-0000301C0000}"/>
    <cellStyle name="Input 9" xfId="6977" xr:uid="{00000000-0005-0000-0000-0000311C0000}"/>
    <cellStyle name="Input 9 10" xfId="6978" xr:uid="{00000000-0005-0000-0000-0000321C0000}"/>
    <cellStyle name="Input 9 10 2" xfId="6979" xr:uid="{00000000-0005-0000-0000-0000331C0000}"/>
    <cellStyle name="Input 9 11" xfId="6980" xr:uid="{00000000-0005-0000-0000-0000341C0000}"/>
    <cellStyle name="Input 9 12" xfId="6981" xr:uid="{00000000-0005-0000-0000-0000351C0000}"/>
    <cellStyle name="Input 9 13" xfId="6982" xr:uid="{00000000-0005-0000-0000-0000361C0000}"/>
    <cellStyle name="Input 9 14" xfId="6983" xr:uid="{00000000-0005-0000-0000-0000371C0000}"/>
    <cellStyle name="Input 9 2" xfId="6984" xr:uid="{00000000-0005-0000-0000-0000381C0000}"/>
    <cellStyle name="Input 9 2 2" xfId="6985" xr:uid="{00000000-0005-0000-0000-0000391C0000}"/>
    <cellStyle name="Input 9 2 2 2" xfId="6986" xr:uid="{00000000-0005-0000-0000-00003A1C0000}"/>
    <cellStyle name="Input 9 2 2 2 2" xfId="6987" xr:uid="{00000000-0005-0000-0000-00003B1C0000}"/>
    <cellStyle name="Input 9 2 2 2 3" xfId="6988" xr:uid="{00000000-0005-0000-0000-00003C1C0000}"/>
    <cellStyle name="Input 9 2 2 2 4" xfId="6989" xr:uid="{00000000-0005-0000-0000-00003D1C0000}"/>
    <cellStyle name="Input 9 2 2 2 5" xfId="6990" xr:uid="{00000000-0005-0000-0000-00003E1C0000}"/>
    <cellStyle name="Input 9 2 2 2 6" xfId="6991" xr:uid="{00000000-0005-0000-0000-00003F1C0000}"/>
    <cellStyle name="Input 9 2 2 3" xfId="6992" xr:uid="{00000000-0005-0000-0000-0000401C0000}"/>
    <cellStyle name="Input 9 2 2 3 2" xfId="6993" xr:uid="{00000000-0005-0000-0000-0000411C0000}"/>
    <cellStyle name="Input 9 2 2 4" xfId="6994" xr:uid="{00000000-0005-0000-0000-0000421C0000}"/>
    <cellStyle name="Input 9 2 2 5" xfId="6995" xr:uid="{00000000-0005-0000-0000-0000431C0000}"/>
    <cellStyle name="Input 9 2 2 6" xfId="6996" xr:uid="{00000000-0005-0000-0000-0000441C0000}"/>
    <cellStyle name="Input 9 2 2 7" xfId="6997" xr:uid="{00000000-0005-0000-0000-0000451C0000}"/>
    <cellStyle name="Input 9 2 3" xfId="6998" xr:uid="{00000000-0005-0000-0000-0000461C0000}"/>
    <cellStyle name="Input 9 2 3 2" xfId="6999" xr:uid="{00000000-0005-0000-0000-0000471C0000}"/>
    <cellStyle name="Input 9 2 3 3" xfId="7000" xr:uid="{00000000-0005-0000-0000-0000481C0000}"/>
    <cellStyle name="Input 9 2 3 4" xfId="7001" xr:uid="{00000000-0005-0000-0000-0000491C0000}"/>
    <cellStyle name="Input 9 2 3 5" xfId="7002" xr:uid="{00000000-0005-0000-0000-00004A1C0000}"/>
    <cellStyle name="Input 9 2 3 6" xfId="7003" xr:uid="{00000000-0005-0000-0000-00004B1C0000}"/>
    <cellStyle name="Input 9 2 4" xfId="7004" xr:uid="{00000000-0005-0000-0000-00004C1C0000}"/>
    <cellStyle name="Input 9 2 4 2" xfId="7005" xr:uid="{00000000-0005-0000-0000-00004D1C0000}"/>
    <cellStyle name="Input 9 2 5" xfId="7006" xr:uid="{00000000-0005-0000-0000-00004E1C0000}"/>
    <cellStyle name="Input 9 2 6" xfId="7007" xr:uid="{00000000-0005-0000-0000-00004F1C0000}"/>
    <cellStyle name="Input 9 2 7" xfId="7008" xr:uid="{00000000-0005-0000-0000-0000501C0000}"/>
    <cellStyle name="Input 9 2 8" xfId="7009" xr:uid="{00000000-0005-0000-0000-0000511C0000}"/>
    <cellStyle name="Input 9 2_Subsidy" xfId="7010" xr:uid="{00000000-0005-0000-0000-0000521C0000}"/>
    <cellStyle name="Input 9 3" xfId="7011" xr:uid="{00000000-0005-0000-0000-0000531C0000}"/>
    <cellStyle name="Input 9 3 2" xfId="7012" xr:uid="{00000000-0005-0000-0000-0000541C0000}"/>
    <cellStyle name="Input 9 3 2 2" xfId="7013" xr:uid="{00000000-0005-0000-0000-0000551C0000}"/>
    <cellStyle name="Input 9 3 2 3" xfId="7014" xr:uid="{00000000-0005-0000-0000-0000561C0000}"/>
    <cellStyle name="Input 9 3 2 4" xfId="7015" xr:uid="{00000000-0005-0000-0000-0000571C0000}"/>
    <cellStyle name="Input 9 3 2 5" xfId="7016" xr:uid="{00000000-0005-0000-0000-0000581C0000}"/>
    <cellStyle name="Input 9 3 2 6" xfId="7017" xr:uid="{00000000-0005-0000-0000-0000591C0000}"/>
    <cellStyle name="Input 9 3 3" xfId="7018" xr:uid="{00000000-0005-0000-0000-00005A1C0000}"/>
    <cellStyle name="Input 9 3 3 2" xfId="7019" xr:uid="{00000000-0005-0000-0000-00005B1C0000}"/>
    <cellStyle name="Input 9 3 4" xfId="7020" xr:uid="{00000000-0005-0000-0000-00005C1C0000}"/>
    <cellStyle name="Input 9 3 5" xfId="7021" xr:uid="{00000000-0005-0000-0000-00005D1C0000}"/>
    <cellStyle name="Input 9 3 6" xfId="7022" xr:uid="{00000000-0005-0000-0000-00005E1C0000}"/>
    <cellStyle name="Input 9 3 7" xfId="7023" xr:uid="{00000000-0005-0000-0000-00005F1C0000}"/>
    <cellStyle name="Input 9 4" xfId="7024" xr:uid="{00000000-0005-0000-0000-0000601C0000}"/>
    <cellStyle name="Input 9 4 2" xfId="7025" xr:uid="{00000000-0005-0000-0000-0000611C0000}"/>
    <cellStyle name="Input 9 4 2 2" xfId="7026" xr:uid="{00000000-0005-0000-0000-0000621C0000}"/>
    <cellStyle name="Input 9 4 2 3" xfId="7027" xr:uid="{00000000-0005-0000-0000-0000631C0000}"/>
    <cellStyle name="Input 9 4 2 4" xfId="7028" xr:uid="{00000000-0005-0000-0000-0000641C0000}"/>
    <cellStyle name="Input 9 4 2 5" xfId="7029" xr:uid="{00000000-0005-0000-0000-0000651C0000}"/>
    <cellStyle name="Input 9 4 2 6" xfId="7030" xr:uid="{00000000-0005-0000-0000-0000661C0000}"/>
    <cellStyle name="Input 9 4 3" xfId="7031" xr:uid="{00000000-0005-0000-0000-0000671C0000}"/>
    <cellStyle name="Input 9 4 3 2" xfId="7032" xr:uid="{00000000-0005-0000-0000-0000681C0000}"/>
    <cellStyle name="Input 9 4 4" xfId="7033" xr:uid="{00000000-0005-0000-0000-0000691C0000}"/>
    <cellStyle name="Input 9 4 5" xfId="7034" xr:uid="{00000000-0005-0000-0000-00006A1C0000}"/>
    <cellStyle name="Input 9 4 6" xfId="7035" xr:uid="{00000000-0005-0000-0000-00006B1C0000}"/>
    <cellStyle name="Input 9 4 7" xfId="7036" xr:uid="{00000000-0005-0000-0000-00006C1C0000}"/>
    <cellStyle name="Input 9 5" xfId="7037" xr:uid="{00000000-0005-0000-0000-00006D1C0000}"/>
    <cellStyle name="Input 9 5 2" xfId="7038" xr:uid="{00000000-0005-0000-0000-00006E1C0000}"/>
    <cellStyle name="Input 9 5 2 2" xfId="7039" xr:uid="{00000000-0005-0000-0000-00006F1C0000}"/>
    <cellStyle name="Input 9 5 2 3" xfId="7040" xr:uid="{00000000-0005-0000-0000-0000701C0000}"/>
    <cellStyle name="Input 9 5 2 4" xfId="7041" xr:uid="{00000000-0005-0000-0000-0000711C0000}"/>
    <cellStyle name="Input 9 5 2 5" xfId="7042" xr:uid="{00000000-0005-0000-0000-0000721C0000}"/>
    <cellStyle name="Input 9 5 2 6" xfId="7043" xr:uid="{00000000-0005-0000-0000-0000731C0000}"/>
    <cellStyle name="Input 9 5 3" xfId="7044" xr:uid="{00000000-0005-0000-0000-0000741C0000}"/>
    <cellStyle name="Input 9 5 3 2" xfId="7045" xr:uid="{00000000-0005-0000-0000-0000751C0000}"/>
    <cellStyle name="Input 9 5 4" xfId="7046" xr:uid="{00000000-0005-0000-0000-0000761C0000}"/>
    <cellStyle name="Input 9 5 5" xfId="7047" xr:uid="{00000000-0005-0000-0000-0000771C0000}"/>
    <cellStyle name="Input 9 5 6" xfId="7048" xr:uid="{00000000-0005-0000-0000-0000781C0000}"/>
    <cellStyle name="Input 9 5 7" xfId="7049" xr:uid="{00000000-0005-0000-0000-0000791C0000}"/>
    <cellStyle name="Input 9 6" xfId="7050" xr:uid="{00000000-0005-0000-0000-00007A1C0000}"/>
    <cellStyle name="Input 9 6 2" xfId="7051" xr:uid="{00000000-0005-0000-0000-00007B1C0000}"/>
    <cellStyle name="Input 9 6 2 2" xfId="7052" xr:uid="{00000000-0005-0000-0000-00007C1C0000}"/>
    <cellStyle name="Input 9 6 2 3" xfId="7053" xr:uid="{00000000-0005-0000-0000-00007D1C0000}"/>
    <cellStyle name="Input 9 6 2 4" xfId="7054" xr:uid="{00000000-0005-0000-0000-00007E1C0000}"/>
    <cellStyle name="Input 9 6 2 5" xfId="7055" xr:uid="{00000000-0005-0000-0000-00007F1C0000}"/>
    <cellStyle name="Input 9 6 2 6" xfId="7056" xr:uid="{00000000-0005-0000-0000-0000801C0000}"/>
    <cellStyle name="Input 9 6 3" xfId="7057" xr:uid="{00000000-0005-0000-0000-0000811C0000}"/>
    <cellStyle name="Input 9 6 3 2" xfId="7058" xr:uid="{00000000-0005-0000-0000-0000821C0000}"/>
    <cellStyle name="Input 9 6 4" xfId="7059" xr:uid="{00000000-0005-0000-0000-0000831C0000}"/>
    <cellStyle name="Input 9 6 5" xfId="7060" xr:uid="{00000000-0005-0000-0000-0000841C0000}"/>
    <cellStyle name="Input 9 6 6" xfId="7061" xr:uid="{00000000-0005-0000-0000-0000851C0000}"/>
    <cellStyle name="Input 9 6 7" xfId="7062" xr:uid="{00000000-0005-0000-0000-0000861C0000}"/>
    <cellStyle name="Input 9 7" xfId="7063" xr:uid="{00000000-0005-0000-0000-0000871C0000}"/>
    <cellStyle name="Input 9 7 2" xfId="7064" xr:uid="{00000000-0005-0000-0000-0000881C0000}"/>
    <cellStyle name="Input 9 7 2 2" xfId="7065" xr:uid="{00000000-0005-0000-0000-0000891C0000}"/>
    <cellStyle name="Input 9 7 2 3" xfId="7066" xr:uid="{00000000-0005-0000-0000-00008A1C0000}"/>
    <cellStyle name="Input 9 7 2 4" xfId="7067" xr:uid="{00000000-0005-0000-0000-00008B1C0000}"/>
    <cellStyle name="Input 9 7 2 5" xfId="7068" xr:uid="{00000000-0005-0000-0000-00008C1C0000}"/>
    <cellStyle name="Input 9 7 2 6" xfId="7069" xr:uid="{00000000-0005-0000-0000-00008D1C0000}"/>
    <cellStyle name="Input 9 7 3" xfId="7070" xr:uid="{00000000-0005-0000-0000-00008E1C0000}"/>
    <cellStyle name="Input 9 7 3 2" xfId="7071" xr:uid="{00000000-0005-0000-0000-00008F1C0000}"/>
    <cellStyle name="Input 9 7 4" xfId="7072" xr:uid="{00000000-0005-0000-0000-0000901C0000}"/>
    <cellStyle name="Input 9 7 5" xfId="7073" xr:uid="{00000000-0005-0000-0000-0000911C0000}"/>
    <cellStyle name="Input 9 7 6" xfId="7074" xr:uid="{00000000-0005-0000-0000-0000921C0000}"/>
    <cellStyle name="Input 9 7 7" xfId="7075" xr:uid="{00000000-0005-0000-0000-0000931C0000}"/>
    <cellStyle name="Input 9 8" xfId="7076" xr:uid="{00000000-0005-0000-0000-0000941C0000}"/>
    <cellStyle name="Input 9 8 2" xfId="7077" xr:uid="{00000000-0005-0000-0000-0000951C0000}"/>
    <cellStyle name="Input 9 8 2 2" xfId="7078" xr:uid="{00000000-0005-0000-0000-0000961C0000}"/>
    <cellStyle name="Input 9 8 2 3" xfId="7079" xr:uid="{00000000-0005-0000-0000-0000971C0000}"/>
    <cellStyle name="Input 9 8 2 4" xfId="7080" xr:uid="{00000000-0005-0000-0000-0000981C0000}"/>
    <cellStyle name="Input 9 8 2 5" xfId="7081" xr:uid="{00000000-0005-0000-0000-0000991C0000}"/>
    <cellStyle name="Input 9 8 2 6" xfId="7082" xr:uid="{00000000-0005-0000-0000-00009A1C0000}"/>
    <cellStyle name="Input 9 8 3" xfId="7083" xr:uid="{00000000-0005-0000-0000-00009B1C0000}"/>
    <cellStyle name="Input 9 8 3 2" xfId="7084" xr:uid="{00000000-0005-0000-0000-00009C1C0000}"/>
    <cellStyle name="Input 9 8 4" xfId="7085" xr:uid="{00000000-0005-0000-0000-00009D1C0000}"/>
    <cellStyle name="Input 9 8 5" xfId="7086" xr:uid="{00000000-0005-0000-0000-00009E1C0000}"/>
    <cellStyle name="Input 9 8 6" xfId="7087" xr:uid="{00000000-0005-0000-0000-00009F1C0000}"/>
    <cellStyle name="Input 9 8 7" xfId="7088" xr:uid="{00000000-0005-0000-0000-0000A01C0000}"/>
    <cellStyle name="Input 9 9" xfId="7089" xr:uid="{00000000-0005-0000-0000-0000A11C0000}"/>
    <cellStyle name="Input 9 9 2" xfId="7090" xr:uid="{00000000-0005-0000-0000-0000A21C0000}"/>
    <cellStyle name="Input 9 9 3" xfId="7091" xr:uid="{00000000-0005-0000-0000-0000A31C0000}"/>
    <cellStyle name="Input 9 9 4" xfId="7092" xr:uid="{00000000-0005-0000-0000-0000A41C0000}"/>
    <cellStyle name="Input 9 9 5" xfId="7093" xr:uid="{00000000-0005-0000-0000-0000A51C0000}"/>
    <cellStyle name="Input 9 9 6" xfId="7094" xr:uid="{00000000-0005-0000-0000-0000A61C0000}"/>
    <cellStyle name="Input 9_Subsidy" xfId="7095" xr:uid="{00000000-0005-0000-0000-0000A71C0000}"/>
    <cellStyle name="InputCells" xfId="7096" xr:uid="{00000000-0005-0000-0000-0000A81C0000}"/>
    <cellStyle name="InputNumber" xfId="7097" xr:uid="{00000000-0005-0000-0000-0000A91C0000}"/>
    <cellStyle name="InputPercentage" xfId="7098" xr:uid="{00000000-0005-0000-0000-0000AA1C0000}"/>
    <cellStyle name="InputText" xfId="7099" xr:uid="{00000000-0005-0000-0000-0000AB1C0000}"/>
    <cellStyle name="InputText 2" xfId="7100" xr:uid="{00000000-0005-0000-0000-0000AC1C0000}"/>
    <cellStyle name="InputText 3" xfId="7101" xr:uid="{00000000-0005-0000-0000-0000AD1C0000}"/>
    <cellStyle name="InputText 3 2" xfId="7102" xr:uid="{00000000-0005-0000-0000-0000AE1C0000}"/>
    <cellStyle name="InputText 3 3" xfId="7103" xr:uid="{00000000-0005-0000-0000-0000AF1C0000}"/>
    <cellStyle name="InputText 3 3 2" xfId="7104" xr:uid="{00000000-0005-0000-0000-0000B01C0000}"/>
    <cellStyle name="InputText 4" xfId="7105" xr:uid="{00000000-0005-0000-0000-0000B11C0000}"/>
    <cellStyle name="InputText 4 2" xfId="7106" xr:uid="{00000000-0005-0000-0000-0000B21C0000}"/>
    <cellStyle name="InputText_Gas Flow Dynamics" xfId="7107" xr:uid="{00000000-0005-0000-0000-0000B31C0000}"/>
    <cellStyle name="InputValue" xfId="7108" xr:uid="{00000000-0005-0000-0000-0000B41C0000}"/>
    <cellStyle name="InputValue 2" xfId="7109" xr:uid="{00000000-0005-0000-0000-0000B51C0000}"/>
    <cellStyle name="InputValue_Banding" xfId="7110" xr:uid="{00000000-0005-0000-0000-0000B61C0000}"/>
    <cellStyle name="IntermediateCalc_RP" xfId="7111" xr:uid="{00000000-0005-0000-0000-0000B71C0000}"/>
    <cellStyle name="Italic" xfId="7112" xr:uid="{00000000-0005-0000-0000-0000B81C0000}"/>
    <cellStyle name="Italic 2" xfId="7113" xr:uid="{00000000-0005-0000-0000-0000B91C0000}"/>
    <cellStyle name="Italic 2 2" xfId="7114" xr:uid="{00000000-0005-0000-0000-0000BA1C0000}"/>
    <cellStyle name="LABEL Normal" xfId="7115" xr:uid="{00000000-0005-0000-0000-0000BB1C0000}"/>
    <cellStyle name="Label_RP" xfId="7116" xr:uid="{00000000-0005-0000-0000-0000BC1C0000}"/>
    <cellStyle name="LabelIntersect" xfId="8203" xr:uid="{818D2597-70CA-4815-99A9-0D8BBC3C114C}"/>
    <cellStyle name="LabelLeft" xfId="8204" xr:uid="{A4903119-3D9C-4DE7-8AC3-D3CF76963E63}"/>
    <cellStyle name="LabelTop" xfId="8205" xr:uid="{42214E47-4EAE-452C-905B-79DB1FF60651}"/>
    <cellStyle name="Linked Cell 2" xfId="7117" xr:uid="{00000000-0005-0000-0000-0000BD1C0000}"/>
    <cellStyle name="Linked Cell 2 2" xfId="7118" xr:uid="{00000000-0005-0000-0000-0000BE1C0000}"/>
    <cellStyle name="Linked Cell 2 3" xfId="7119" xr:uid="{00000000-0005-0000-0000-0000BF1C0000}"/>
    <cellStyle name="Linked Cell 3" xfId="7120" xr:uid="{00000000-0005-0000-0000-0000C01C0000}"/>
    <cellStyle name="Linked Cell 4" xfId="7121" xr:uid="{00000000-0005-0000-0000-0000C11C0000}"/>
    <cellStyle name="Linked data" xfId="7122" xr:uid="{00000000-0005-0000-0000-0000C21C0000}"/>
    <cellStyle name="Linked data 2" xfId="7123" xr:uid="{00000000-0005-0000-0000-0000C31C0000}"/>
    <cellStyle name="Linked data 3" xfId="7124" xr:uid="{00000000-0005-0000-0000-0000C41C0000}"/>
    <cellStyle name="LinkedCell_RP" xfId="7125" xr:uid="{00000000-0005-0000-0000-0000C51C0000}"/>
    <cellStyle name="LinkedCellLbl_RP" xfId="7126" xr:uid="{00000000-0005-0000-0000-0000C61C0000}"/>
    <cellStyle name="LinkedData" xfId="7127" xr:uid="{00000000-0005-0000-0000-0000C71C0000}"/>
    <cellStyle name="Mdollar" xfId="7128" xr:uid="{00000000-0005-0000-0000-0000C81C0000}"/>
    <cellStyle name="Mdollar 2" xfId="7129" xr:uid="{00000000-0005-0000-0000-0000C91C0000}"/>
    <cellStyle name="Mdollar 2 2" xfId="7130" xr:uid="{00000000-0005-0000-0000-0000CA1C0000}"/>
    <cellStyle name="Meta" xfId="7131" xr:uid="{00000000-0005-0000-0000-0000CB1C0000}"/>
    <cellStyle name="Meta 2" xfId="7132" xr:uid="{00000000-0005-0000-0000-0000CC1C0000}"/>
    <cellStyle name="Meta 2 2" xfId="7133" xr:uid="{00000000-0005-0000-0000-0000CD1C0000}"/>
    <cellStyle name="Meta 2 2 2" xfId="7134" xr:uid="{00000000-0005-0000-0000-0000CE1C0000}"/>
    <cellStyle name="Meta 2 3" xfId="7135" xr:uid="{00000000-0005-0000-0000-0000CF1C0000}"/>
    <cellStyle name="Meta 3" xfId="7136" xr:uid="{00000000-0005-0000-0000-0000D01C0000}"/>
    <cellStyle name="Meta 3 2" xfId="7137" xr:uid="{00000000-0005-0000-0000-0000D11C0000}"/>
    <cellStyle name="Meta 4" xfId="7138" xr:uid="{00000000-0005-0000-0000-0000D21C0000}"/>
    <cellStyle name="Meta 4 2" xfId="7139" xr:uid="{00000000-0005-0000-0000-0000D31C0000}"/>
    <cellStyle name="Meta 5" xfId="7140" xr:uid="{00000000-0005-0000-0000-0000D41C0000}"/>
    <cellStyle name="Meta 6" xfId="7141" xr:uid="{00000000-0005-0000-0000-0000D51C0000}"/>
    <cellStyle name="Meta 7" xfId="7142" xr:uid="{00000000-0005-0000-0000-0000D61C0000}"/>
    <cellStyle name="Meta_1" xfId="7143" xr:uid="{00000000-0005-0000-0000-0000D71C0000}"/>
    <cellStyle name="Mik" xfId="8206" xr:uid="{D9256190-C831-4802-A2E4-7B60E1CE637F}"/>
    <cellStyle name="Mik 2" xfId="8207" xr:uid="{0B3EB177-5000-40B9-8487-9F2BCB4629BE}"/>
    <cellStyle name="Mik_For fiscal tables" xfId="8208" xr:uid="{F0BF4BCF-110A-4817-BD6F-A861C1DCDCCA}"/>
    <cellStyle name="Millares [0]_ANEXOA1-1" xfId="7144" xr:uid="{00000000-0005-0000-0000-0000D81C0000}"/>
    <cellStyle name="Millares_ANEXOA1-1" xfId="7145" xr:uid="{00000000-0005-0000-0000-0000D91C0000}"/>
    <cellStyle name="Moneda [0]_ANEXOA1-1" xfId="7146" xr:uid="{00000000-0005-0000-0000-0000DA1C0000}"/>
    <cellStyle name="Moneda_ANEXOA1-1" xfId="7147" xr:uid="{00000000-0005-0000-0000-0000DB1C0000}"/>
    <cellStyle name="MonthYears" xfId="7148" xr:uid="{00000000-0005-0000-0000-0000DC1C0000}"/>
    <cellStyle name="N" xfId="8209" xr:uid="{617A78B0-0439-4FCC-BFDA-C8831E2AB116}"/>
    <cellStyle name="N 2" xfId="8210" xr:uid="{0A9329C1-E75E-4DD8-8C8C-EC291BCA4505}"/>
    <cellStyle name="NERA_Header0" xfId="7149" xr:uid="{00000000-0005-0000-0000-0000DD1C0000}"/>
    <cellStyle name="Neutral 2" xfId="7150" xr:uid="{00000000-0005-0000-0000-0000DE1C0000}"/>
    <cellStyle name="Neutral 2 2" xfId="7151" xr:uid="{00000000-0005-0000-0000-0000DF1C0000}"/>
    <cellStyle name="Neutral 2 3" xfId="7152" xr:uid="{00000000-0005-0000-0000-0000E01C0000}"/>
    <cellStyle name="Neutral 3" xfId="7153" xr:uid="{00000000-0005-0000-0000-0000E11C0000}"/>
    <cellStyle name="Neutral 4" xfId="7154" xr:uid="{00000000-0005-0000-0000-0000E21C0000}"/>
    <cellStyle name="No highlight" xfId="7155" xr:uid="{00000000-0005-0000-0000-0000E31C0000}"/>
    <cellStyle name="No highlight 2" xfId="7156" xr:uid="{00000000-0005-0000-0000-0000E41C0000}"/>
    <cellStyle name="No highlight 3" xfId="7157" xr:uid="{00000000-0005-0000-0000-0000E51C0000}"/>
    <cellStyle name="Normal" xfId="0" builtinId="0"/>
    <cellStyle name="Normal - Style1" xfId="7158" xr:uid="{00000000-0005-0000-0000-0000E71C0000}"/>
    <cellStyle name="Normal - Style1 2" xfId="8211" xr:uid="{7A7775EC-1014-4EFC-907A-977667FA57E5}"/>
    <cellStyle name="Normal - Style2" xfId="8212" xr:uid="{6B265F56-0367-406A-BB1C-C72A92201DB0}"/>
    <cellStyle name="Normal - Style3" xfId="8213" xr:uid="{06D193D7-251B-462B-875C-82E471885178}"/>
    <cellStyle name="Normal - Style4" xfId="8214" xr:uid="{0E94270B-1CD2-40BA-BCB7-DA920B990492}"/>
    <cellStyle name="Normal - Style5" xfId="8215" xr:uid="{B9903467-8847-478B-B125-4DE388BCD664}"/>
    <cellStyle name="Normal [0]" xfId="7159" xr:uid="{00000000-0005-0000-0000-0000E81C0000}"/>
    <cellStyle name="Normal [2]" xfId="7160" xr:uid="{00000000-0005-0000-0000-0000E91C0000}"/>
    <cellStyle name="Normal 10" xfId="7161" xr:uid="{00000000-0005-0000-0000-0000EA1C0000}"/>
    <cellStyle name="Normal 10 2" xfId="6" xr:uid="{00000000-0005-0000-0000-0000EB1C0000}"/>
    <cellStyle name="Normal 10 2 2" xfId="7162" xr:uid="{00000000-0005-0000-0000-0000EC1C0000}"/>
    <cellStyle name="Normal 10 2 4" xfId="8149" xr:uid="{00000000-0005-0000-0000-0000ED1C0000}"/>
    <cellStyle name="Normal 10 3" xfId="7163" xr:uid="{00000000-0005-0000-0000-0000EE1C0000}"/>
    <cellStyle name="Normal 10 4" xfId="8397" xr:uid="{E8AB5CEB-3DCE-4814-BCBA-0A646B34A38E}"/>
    <cellStyle name="Normal 10 5" xfId="8216" xr:uid="{8CBA43F3-4EAE-4D7E-94CE-ACC11C532C24}"/>
    <cellStyle name="Normal 10_Pan_Europe_Datafile_2012_H2" xfId="7164" xr:uid="{00000000-0005-0000-0000-0000EF1C0000}"/>
    <cellStyle name="Normal 11" xfId="7165" xr:uid="{00000000-0005-0000-0000-0000F01C0000}"/>
    <cellStyle name="Normal 11 2" xfId="7166" xr:uid="{00000000-0005-0000-0000-0000F11C0000}"/>
    <cellStyle name="Normal 11 3" xfId="8217" xr:uid="{7419F75C-9057-4B88-87AE-87C83A70555D}"/>
    <cellStyle name="Normal 11_Pan_Europe_Datafile_2012_H2" xfId="7167" xr:uid="{00000000-0005-0000-0000-0000F21C0000}"/>
    <cellStyle name="Normal 12" xfId="7168" xr:uid="{00000000-0005-0000-0000-0000F31C0000}"/>
    <cellStyle name="Normal 12 2" xfId="8218" xr:uid="{C0C76613-64CD-472F-AA55-329C2760C109}"/>
    <cellStyle name="Normal 13" xfId="7169" xr:uid="{00000000-0005-0000-0000-0000F41C0000}"/>
    <cellStyle name="Normal 13 2" xfId="8219" xr:uid="{B4955FB9-E65F-4C78-ABE7-A15D63681AFB}"/>
    <cellStyle name="Normal 14" xfId="7170" xr:uid="{00000000-0005-0000-0000-0000F51C0000}"/>
    <cellStyle name="Normal 14 2" xfId="8220" xr:uid="{CD04E467-ACCA-41DE-98BD-7E65200F1531}"/>
    <cellStyle name="Normal 15" xfId="7171" xr:uid="{00000000-0005-0000-0000-0000F61C0000}"/>
    <cellStyle name="Normal 15 2" xfId="8221" xr:uid="{6ADE00B9-B33E-4080-9A96-FA7115E13E33}"/>
    <cellStyle name="Normal 16" xfId="7172" xr:uid="{00000000-0005-0000-0000-0000F71C0000}"/>
    <cellStyle name="Normal 16 2" xfId="8222" xr:uid="{0C9A6B9A-4723-4E77-9B27-C40B249ABF35}"/>
    <cellStyle name="Normal 17" xfId="7173" xr:uid="{00000000-0005-0000-0000-0000F81C0000}"/>
    <cellStyle name="Normal 17 2" xfId="8223" xr:uid="{345B26B3-24A7-4F2F-B7B1-0F7BC4284693}"/>
    <cellStyle name="Normal 18" xfId="7174" xr:uid="{00000000-0005-0000-0000-0000F91C0000}"/>
    <cellStyle name="Normal 18 2" xfId="8224" xr:uid="{0E09F2E5-FC28-465B-BCF9-B25348F3BFD2}"/>
    <cellStyle name="Normal 19" xfId="7175" xr:uid="{00000000-0005-0000-0000-0000FA1C0000}"/>
    <cellStyle name="Normal 19 2" xfId="8225" xr:uid="{58D6FFEA-1D5E-45CD-A655-C33F3D98DE24}"/>
    <cellStyle name="Normal 2" xfId="9" xr:uid="{00000000-0005-0000-0000-0000FB1C0000}"/>
    <cellStyle name="Normal 2 2" xfId="7176" xr:uid="{00000000-0005-0000-0000-0000FC1C0000}"/>
    <cellStyle name="Normal 2 2 2" xfId="7177" xr:uid="{00000000-0005-0000-0000-0000FD1C0000}"/>
    <cellStyle name="Normal 2 2 2 12" xfId="5" xr:uid="{00000000-0005-0000-0000-0000FE1C0000}"/>
    <cellStyle name="Normal 2 2 2 2" xfId="7178" xr:uid="{00000000-0005-0000-0000-0000FF1C0000}"/>
    <cellStyle name="Normal 2 2 3" xfId="7179" xr:uid="{00000000-0005-0000-0000-0000001D0000}"/>
    <cellStyle name="Normal 2 2 4" xfId="7180" xr:uid="{00000000-0005-0000-0000-0000011D0000}"/>
    <cellStyle name="Normal 2 2 5" xfId="8226" xr:uid="{6B870BA3-0F38-43DE-8ED3-7D89BADEDDB3}"/>
    <cellStyle name="Normal 2 3" xfId="7181" xr:uid="{00000000-0005-0000-0000-0000021D0000}"/>
    <cellStyle name="Normal 2 3 2" xfId="7182" xr:uid="{00000000-0005-0000-0000-0000031D0000}"/>
    <cellStyle name="Normal 2 3 3" xfId="7183" xr:uid="{00000000-0005-0000-0000-0000041D0000}"/>
    <cellStyle name="Normal 2 3 4" xfId="7184" xr:uid="{00000000-0005-0000-0000-0000051D0000}"/>
    <cellStyle name="Normal 2 4" xfId="7185" xr:uid="{00000000-0005-0000-0000-0000061D0000}"/>
    <cellStyle name="Normal 2 5" xfId="7186" xr:uid="{00000000-0005-0000-0000-0000071D0000}"/>
    <cellStyle name="Normal 2 5 2" xfId="7187" xr:uid="{00000000-0005-0000-0000-0000081D0000}"/>
    <cellStyle name="Normal 2 5 3" xfId="7188" xr:uid="{00000000-0005-0000-0000-0000091D0000}"/>
    <cellStyle name="Normal 2 6" xfId="7189" xr:uid="{00000000-0005-0000-0000-00000A1D0000}"/>
    <cellStyle name="Normal 2 7" xfId="7190" xr:uid="{00000000-0005-0000-0000-00000B1D0000}"/>
    <cellStyle name="Normal 2 8" xfId="7894" xr:uid="{00000000-0005-0000-0000-00000C1D0000}"/>
    <cellStyle name="Normal 2_20" xfId="7191" xr:uid="{00000000-0005-0000-0000-00000D1D0000}"/>
    <cellStyle name="Normal 20" xfId="7192" xr:uid="{00000000-0005-0000-0000-00000E1D0000}"/>
    <cellStyle name="Normal 20 2" xfId="7193" xr:uid="{00000000-0005-0000-0000-00000F1D0000}"/>
    <cellStyle name="Normal 20 3" xfId="8227" xr:uid="{14282B63-F509-4A93-8EC5-012D52F0EABA}"/>
    <cellStyle name="Normal 21" xfId="7194" xr:uid="{00000000-0005-0000-0000-0000101D0000}"/>
    <cellStyle name="Normal 21 2" xfId="7195" xr:uid="{00000000-0005-0000-0000-0000111D0000}"/>
    <cellStyle name="Normal 21_Copy of Fiscal Tables" xfId="8228" xr:uid="{DFEAABF8-CDED-4DC5-8A33-09B3672913F9}"/>
    <cellStyle name="Normal 22" xfId="7196" xr:uid="{00000000-0005-0000-0000-0000121D0000}"/>
    <cellStyle name="Normal 22 2" xfId="7197" xr:uid="{00000000-0005-0000-0000-0000131D0000}"/>
    <cellStyle name="Normal 22 2 2" xfId="7198" xr:uid="{00000000-0005-0000-0000-0000141D0000}"/>
    <cellStyle name="Normal 22_Copy of Fiscal Tables" xfId="8229" xr:uid="{82B8D0C3-F7B8-43DD-874E-F2C401C76461}"/>
    <cellStyle name="Normal 23" xfId="7199" xr:uid="{00000000-0005-0000-0000-0000151D0000}"/>
    <cellStyle name="Normal 23 2" xfId="7200" xr:uid="{00000000-0005-0000-0000-0000161D0000}"/>
    <cellStyle name="Normal 24" xfId="7201" xr:uid="{00000000-0005-0000-0000-0000171D0000}"/>
    <cellStyle name="Normal 24 2" xfId="7202" xr:uid="{00000000-0005-0000-0000-0000181D0000}"/>
    <cellStyle name="Normal 24 2 2" xfId="8231" xr:uid="{160261E8-E3ED-47ED-B84E-03ADC9D3FDC4}"/>
    <cellStyle name="Normal 24 3" xfId="8230" xr:uid="{42F58DB0-5AD5-485A-B221-DF10C67477E3}"/>
    <cellStyle name="Normal 25" xfId="7203" xr:uid="{00000000-0005-0000-0000-0000191D0000}"/>
    <cellStyle name="Normal 25 2" xfId="7204" xr:uid="{00000000-0005-0000-0000-00001A1D0000}"/>
    <cellStyle name="Normal 25 2 2" xfId="7205" xr:uid="{00000000-0005-0000-0000-00001B1D0000}"/>
    <cellStyle name="Normal 25 2 3" xfId="8233" xr:uid="{817D38C9-BA9D-4D5F-9B22-BE35AC54FAAF}"/>
    <cellStyle name="Normal 25 3" xfId="8232" xr:uid="{59FFFAF2-CD13-4551-8576-35DBD7072D37}"/>
    <cellStyle name="Normal 26" xfId="7206" xr:uid="{00000000-0005-0000-0000-00001C1D0000}"/>
    <cellStyle name="Normal 26 2" xfId="7207" xr:uid="{00000000-0005-0000-0000-00001D1D0000}"/>
    <cellStyle name="Normal 26 2 2" xfId="7208" xr:uid="{00000000-0005-0000-0000-00001E1D0000}"/>
    <cellStyle name="Normal 26 2 3" xfId="8235" xr:uid="{023AC2C2-C3D3-4BDF-B378-51550EA4ACBA}"/>
    <cellStyle name="Normal 26 3" xfId="8234" xr:uid="{64DC0DE4-65C0-447B-A537-90038E8FB003}"/>
    <cellStyle name="Normal 27" xfId="7209" xr:uid="{00000000-0005-0000-0000-00001F1D0000}"/>
    <cellStyle name="Normal 27 2" xfId="7210" xr:uid="{00000000-0005-0000-0000-0000201D0000}"/>
    <cellStyle name="Normal 27 2 2" xfId="7211" xr:uid="{00000000-0005-0000-0000-0000211D0000}"/>
    <cellStyle name="Normal 27 2 3" xfId="8237" xr:uid="{A0AE2709-7015-4555-A496-EDBCF964E067}"/>
    <cellStyle name="Normal 27 3" xfId="8236" xr:uid="{68E3FBE4-6ACC-4B51-A359-306E3EB722B8}"/>
    <cellStyle name="Normal 28" xfId="7212" xr:uid="{00000000-0005-0000-0000-0000221D0000}"/>
    <cellStyle name="Normal 28 2" xfId="7213" xr:uid="{00000000-0005-0000-0000-0000231D0000}"/>
    <cellStyle name="Normal 28 2 2" xfId="8239" xr:uid="{AECC5FFA-C519-442F-9181-CBABB63A9149}"/>
    <cellStyle name="Normal 28 3" xfId="8238" xr:uid="{D0EF3ED5-EA89-4959-80A3-AEC670EBF87A}"/>
    <cellStyle name="Normal 29" xfId="7214" xr:uid="{00000000-0005-0000-0000-0000241D0000}"/>
    <cellStyle name="Normal 29 2" xfId="7215" xr:uid="{00000000-0005-0000-0000-0000251D0000}"/>
    <cellStyle name="Normal 29 2 2" xfId="8241" xr:uid="{4CF92C22-F715-465E-9A5F-E8DF46068D8A}"/>
    <cellStyle name="Normal 29 3" xfId="8240" xr:uid="{819FB1A4-B17E-4CAA-9A63-7E3BD92EEFEB}"/>
    <cellStyle name="Normal 3" xfId="14" xr:uid="{00000000-0005-0000-0000-0000261D0000}"/>
    <cellStyle name="Normal 3 10" xfId="7895" xr:uid="{00000000-0005-0000-0000-0000271D0000}"/>
    <cellStyle name="Normal 3 11" xfId="8242" xr:uid="{22D09E57-0B8A-4ACB-9637-BDD6C70831EE}"/>
    <cellStyle name="Normal 3 2" xfId="7216" xr:uid="{00000000-0005-0000-0000-0000281D0000}"/>
    <cellStyle name="Normal 3 2 2" xfId="7217" xr:uid="{00000000-0005-0000-0000-0000291D0000}"/>
    <cellStyle name="Normal 3 2 3" xfId="8243" xr:uid="{0188E4A1-EA58-41CB-8A07-013808DC0B18}"/>
    <cellStyle name="Normal 3 3" xfId="7218" xr:uid="{00000000-0005-0000-0000-00002A1D0000}"/>
    <cellStyle name="Normal 3 3 2" xfId="7219" xr:uid="{00000000-0005-0000-0000-00002B1D0000}"/>
    <cellStyle name="Normal 3 4" xfId="7220" xr:uid="{00000000-0005-0000-0000-00002C1D0000}"/>
    <cellStyle name="Normal 3 4 2" xfId="7221" xr:uid="{00000000-0005-0000-0000-00002D1D0000}"/>
    <cellStyle name="Normal 3 5" xfId="7222" xr:uid="{00000000-0005-0000-0000-00002E1D0000}"/>
    <cellStyle name="Normal 3 6" xfId="7223" xr:uid="{00000000-0005-0000-0000-00002F1D0000}"/>
    <cellStyle name="Normal 3 6 2" xfId="7224" xr:uid="{00000000-0005-0000-0000-0000301D0000}"/>
    <cellStyle name="Normal 3 7" xfId="7225" xr:uid="{00000000-0005-0000-0000-0000311D0000}"/>
    <cellStyle name="Normal 3 8" xfId="7226" xr:uid="{00000000-0005-0000-0000-0000321D0000}"/>
    <cellStyle name="Normal 3 9" xfId="7227" xr:uid="{00000000-0005-0000-0000-0000331D0000}"/>
    <cellStyle name="Normal 3_asset sales" xfId="8244" xr:uid="{5AD5D0DE-FB3B-47AF-8B47-3085D55B3FF4}"/>
    <cellStyle name="Normal 30" xfId="7228" xr:uid="{00000000-0005-0000-0000-0000351D0000}"/>
    <cellStyle name="Normal 30 2" xfId="7229" xr:uid="{00000000-0005-0000-0000-0000361D0000}"/>
    <cellStyle name="Normal 30 2 2" xfId="8246" xr:uid="{6E4455B5-FBAC-42EC-B1FC-2FA8CCD76F3C}"/>
    <cellStyle name="Normal 30 3" xfId="8245" xr:uid="{99638AD7-5ADD-4472-8532-C764ADFA2DED}"/>
    <cellStyle name="Normal 31" xfId="7230" xr:uid="{00000000-0005-0000-0000-0000371D0000}"/>
    <cellStyle name="Normal 31 2" xfId="7231" xr:uid="{00000000-0005-0000-0000-0000381D0000}"/>
    <cellStyle name="Normal 31 2 2" xfId="8248" xr:uid="{BB620542-44E9-40E8-A49E-5C495CA728CA}"/>
    <cellStyle name="Normal 31 3" xfId="8247" xr:uid="{945F8150-D7BC-459F-A3AF-42E943EDCB97}"/>
    <cellStyle name="Normal 32" xfId="7232" xr:uid="{00000000-0005-0000-0000-0000391D0000}"/>
    <cellStyle name="Normal 32 2" xfId="8250" xr:uid="{2B2024A0-8900-474B-8CE1-C2405C4F7F27}"/>
    <cellStyle name="Normal 32 3" xfId="8249" xr:uid="{C1DC7082-89F6-429C-9B8A-9636D3CE82C4}"/>
    <cellStyle name="Normal 33" xfId="7233" xr:uid="{00000000-0005-0000-0000-00003A1D0000}"/>
    <cellStyle name="Normal 33 2" xfId="8252" xr:uid="{22B1ED9A-FFE0-406F-8E2F-629B755F3BFB}"/>
    <cellStyle name="Normal 33 3" xfId="8251" xr:uid="{CAFF6506-321F-4755-BE42-86DBE32E3993}"/>
    <cellStyle name="Normal 34" xfId="7234" xr:uid="{00000000-0005-0000-0000-00003B1D0000}"/>
    <cellStyle name="Normal 34 2" xfId="8254" xr:uid="{F4467384-36B7-4981-9036-E0A5D879E6CA}"/>
    <cellStyle name="Normal 34 3" xfId="8253" xr:uid="{F0685C36-9B98-498B-914A-09863BF5B4EB}"/>
    <cellStyle name="Normal 35" xfId="7235" xr:uid="{00000000-0005-0000-0000-00003C1D0000}"/>
    <cellStyle name="Normal 35 2" xfId="8256" xr:uid="{4F1F8A10-F3E2-4A6D-B178-EA286E3328CC}"/>
    <cellStyle name="Normal 35 3" xfId="8255" xr:uid="{A39141E4-87E4-4914-B118-0E813003740C}"/>
    <cellStyle name="Normal 36" xfId="7236" xr:uid="{00000000-0005-0000-0000-00003D1D0000}"/>
    <cellStyle name="Normal 36 2" xfId="8257" xr:uid="{53A1AF81-E21A-4529-B4CC-3074DCD1C664}"/>
    <cellStyle name="Normal 37" xfId="7237" xr:uid="{00000000-0005-0000-0000-00003E1D0000}"/>
    <cellStyle name="Normal 37 2" xfId="8258" xr:uid="{48D64B15-6F75-48D8-8D8C-61516C8B2549}"/>
    <cellStyle name="Normal 38" xfId="7238" xr:uid="{00000000-0005-0000-0000-00003F1D0000}"/>
    <cellStyle name="Normal 38 2" xfId="7239" xr:uid="{00000000-0005-0000-0000-0000401D0000}"/>
    <cellStyle name="Normal 38 3" xfId="8259" xr:uid="{00FFB207-2C6A-4262-9463-7DF10CA4B84B}"/>
    <cellStyle name="Normal 39" xfId="7240" xr:uid="{00000000-0005-0000-0000-0000411D0000}"/>
    <cellStyle name="Normal 39 2" xfId="7241" xr:uid="{00000000-0005-0000-0000-0000421D0000}"/>
    <cellStyle name="Normal 39 3" xfId="8260" xr:uid="{98EE9495-AF58-4960-9ED5-7E5FBB137871}"/>
    <cellStyle name="Normal 4" xfId="7242" xr:uid="{00000000-0005-0000-0000-0000431D0000}"/>
    <cellStyle name="Normal 4 2" xfId="7243" xr:uid="{00000000-0005-0000-0000-0000441D0000}"/>
    <cellStyle name="Normal 4 2 2" xfId="7244" xr:uid="{00000000-0005-0000-0000-0000451D0000}"/>
    <cellStyle name="Normal 4 3" xfId="7245" xr:uid="{00000000-0005-0000-0000-0000461D0000}"/>
    <cellStyle name="Normal 4 3 2" xfId="7246" xr:uid="{00000000-0005-0000-0000-0000471D0000}"/>
    <cellStyle name="Normal 4 4" xfId="7247" xr:uid="{00000000-0005-0000-0000-0000481D0000}"/>
    <cellStyle name="Normal 4 5" xfId="7248" xr:uid="{00000000-0005-0000-0000-0000491D0000}"/>
    <cellStyle name="Normal 4 6" xfId="7249" xr:uid="{00000000-0005-0000-0000-00004A1D0000}"/>
    <cellStyle name="Normal 4 7" xfId="7906" xr:uid="{00000000-0005-0000-0000-00004B1D0000}"/>
    <cellStyle name="Normal 4_Pan_Europe_Datafile_2012_H2" xfId="7250" xr:uid="{00000000-0005-0000-0000-00004C1D0000}"/>
    <cellStyle name="Normal 40" xfId="7251" xr:uid="{00000000-0005-0000-0000-00004D1D0000}"/>
    <cellStyle name="Normal 40 2" xfId="8261" xr:uid="{160A117E-9D85-4752-90B4-509197A8B4B1}"/>
    <cellStyle name="Normal 41" xfId="7252" xr:uid="{00000000-0005-0000-0000-00004E1D0000}"/>
    <cellStyle name="Normal 41 2" xfId="8262" xr:uid="{8881CC34-9EF0-4D1F-B6C2-FB06C4583F79}"/>
    <cellStyle name="Normal 42" xfId="7253" xr:uid="{00000000-0005-0000-0000-00004F1D0000}"/>
    <cellStyle name="Normal 42 2" xfId="8263" xr:uid="{6B23CA69-C2CB-4DE2-972E-2F2F72B3D8F4}"/>
    <cellStyle name="Normal 43" xfId="7254" xr:uid="{00000000-0005-0000-0000-0000501D0000}"/>
    <cellStyle name="Normal 43 2" xfId="8264" xr:uid="{C2188FD9-DC18-413A-A435-D0BCD826596D}"/>
    <cellStyle name="Normal 44" xfId="7255" xr:uid="{00000000-0005-0000-0000-0000511D0000}"/>
    <cellStyle name="Normal 44 2" xfId="8265" xr:uid="{4EE522CB-1482-49FE-9C5A-C97084F9E4BB}"/>
    <cellStyle name="Normal 45" xfId="7256" xr:uid="{00000000-0005-0000-0000-0000521D0000}"/>
    <cellStyle name="Normal 45 2" xfId="8266" xr:uid="{D7F91575-2C7F-49DE-809C-D529A73B8033}"/>
    <cellStyle name="Normal 46" xfId="7257" xr:uid="{00000000-0005-0000-0000-0000531D0000}"/>
    <cellStyle name="Normal 46 2" xfId="8267" xr:uid="{1E8661EB-9038-4C59-9661-C3FBFC6213C5}"/>
    <cellStyle name="Normal 47" xfId="7896" xr:uid="{00000000-0005-0000-0000-0000541D0000}"/>
    <cellStyle name="Normal 47 2" xfId="8268" xr:uid="{7C690354-E595-4097-B0AC-5350C449CD90}"/>
    <cellStyle name="Normal 48" xfId="7897" xr:uid="{00000000-0005-0000-0000-0000551D0000}"/>
    <cellStyle name="Normal 49" xfId="7" xr:uid="{00000000-0005-0000-0000-0000561D0000}"/>
    <cellStyle name="Normal 5" xfId="7258" xr:uid="{00000000-0005-0000-0000-0000571D0000}"/>
    <cellStyle name="Normal 5 2" xfId="7259" xr:uid="{00000000-0005-0000-0000-0000581D0000}"/>
    <cellStyle name="Normal 5 2 2" xfId="7260" xr:uid="{00000000-0005-0000-0000-0000591D0000}"/>
    <cellStyle name="Normal 5 3" xfId="7261" xr:uid="{00000000-0005-0000-0000-00005A1D0000}"/>
    <cellStyle name="Normal 5 3 2" xfId="7262" xr:uid="{00000000-0005-0000-0000-00005B1D0000}"/>
    <cellStyle name="Normal 5 4" xfId="7263" xr:uid="{00000000-0005-0000-0000-00005C1D0000}"/>
    <cellStyle name="Normal 5 5" xfId="7264" xr:uid="{00000000-0005-0000-0000-00005D1D0000}"/>
    <cellStyle name="Normal 5_Copy of UK_Datafile_2012_H2" xfId="7265" xr:uid="{00000000-0005-0000-0000-00005E1D0000}"/>
    <cellStyle name="Normal 50" xfId="8150" xr:uid="{6671A9B7-E7D7-4B0F-8F9A-2452721972AE}"/>
    <cellStyle name="Normal 51" xfId="8390" xr:uid="{67B247F5-42AB-47CF-A563-11C70089BD7A}"/>
    <cellStyle name="Normal 52" xfId="8399" xr:uid="{C817CC8F-7BCB-4A12-8178-3B1E73A1A41D}"/>
    <cellStyle name="Normal 58" xfId="7903" xr:uid="{00000000-0005-0000-0000-00005F1D0000}"/>
    <cellStyle name="Normal 6" xfId="7266" xr:uid="{00000000-0005-0000-0000-0000601D0000}"/>
    <cellStyle name="Normal 6 2" xfId="7267" xr:uid="{00000000-0005-0000-0000-0000611D0000}"/>
    <cellStyle name="Normal 6 2 2" xfId="7268" xr:uid="{00000000-0005-0000-0000-0000621D0000}"/>
    <cellStyle name="Normal 6 3" xfId="7269" xr:uid="{00000000-0005-0000-0000-0000631D0000}"/>
    <cellStyle name="Normal 6 3 2" xfId="7270" xr:uid="{00000000-0005-0000-0000-0000641D0000}"/>
    <cellStyle name="Normal 6 4" xfId="7271" xr:uid="{00000000-0005-0000-0000-0000651D0000}"/>
    <cellStyle name="Normal 6 5" xfId="7272" xr:uid="{00000000-0005-0000-0000-0000661D0000}"/>
    <cellStyle name="Normal 6 6" xfId="7273" xr:uid="{00000000-0005-0000-0000-0000671D0000}"/>
    <cellStyle name="Normal 6 7" xfId="8269" xr:uid="{299AB63D-E132-4DA2-9709-12AC4A66F612}"/>
    <cellStyle name="Normal 6_Pan_Europe_Datafile_2012_H2" xfId="7274" xr:uid="{00000000-0005-0000-0000-0000681D0000}"/>
    <cellStyle name="Normal 67" xfId="3" xr:uid="{00000000-0005-0000-0000-0000691D0000}"/>
    <cellStyle name="Normal 7" xfId="7275" xr:uid="{00000000-0005-0000-0000-00006A1D0000}"/>
    <cellStyle name="Normal 7 2" xfId="7276" xr:uid="{00000000-0005-0000-0000-00006B1D0000}"/>
    <cellStyle name="Normal 7 2 2" xfId="7277" xr:uid="{00000000-0005-0000-0000-00006C1D0000}"/>
    <cellStyle name="Normal 7 3" xfId="7278" xr:uid="{00000000-0005-0000-0000-00006D1D0000}"/>
    <cellStyle name="Normal 7 3 2" xfId="7279" xr:uid="{00000000-0005-0000-0000-00006E1D0000}"/>
    <cellStyle name="Normal 7 4" xfId="7280" xr:uid="{00000000-0005-0000-0000-00006F1D0000}"/>
    <cellStyle name="Normal 7 5" xfId="7281" xr:uid="{00000000-0005-0000-0000-0000701D0000}"/>
    <cellStyle name="Normal 7 6" xfId="8270" xr:uid="{F07FEFB8-3F4F-45D8-987B-801E16B7BB78}"/>
    <cellStyle name="Normal 7_Pan_Europe_Datafile_2012_H2" xfId="7282" xr:uid="{00000000-0005-0000-0000-0000711D0000}"/>
    <cellStyle name="Normal 8" xfId="7283" xr:uid="{00000000-0005-0000-0000-0000721D0000}"/>
    <cellStyle name="Normal 8 2" xfId="7284" xr:uid="{00000000-0005-0000-0000-0000731D0000}"/>
    <cellStyle name="Normal 8 2 2" xfId="7285" xr:uid="{00000000-0005-0000-0000-0000741D0000}"/>
    <cellStyle name="Normal 8 3" xfId="7286" xr:uid="{00000000-0005-0000-0000-0000751D0000}"/>
    <cellStyle name="Normal 8 3 2" xfId="7287" xr:uid="{00000000-0005-0000-0000-0000761D0000}"/>
    <cellStyle name="Normal 8 4" xfId="7288" xr:uid="{00000000-0005-0000-0000-0000771D0000}"/>
    <cellStyle name="Normal 8 5" xfId="7289" xr:uid="{00000000-0005-0000-0000-0000781D0000}"/>
    <cellStyle name="Normal 8 6" xfId="8271" xr:uid="{11355908-2430-4DF8-B129-7ED4390A3F75}"/>
    <cellStyle name="Normal 8_Pan_Europe_Datafile_2012_H2" xfId="7290" xr:uid="{00000000-0005-0000-0000-0000791D0000}"/>
    <cellStyle name="Normal 9" xfId="7291" xr:uid="{00000000-0005-0000-0000-00007A1D0000}"/>
    <cellStyle name="Normal 9 2" xfId="7292" xr:uid="{00000000-0005-0000-0000-00007B1D0000}"/>
    <cellStyle name="Normal 9 2 2" xfId="7293" xr:uid="{00000000-0005-0000-0000-00007C1D0000}"/>
    <cellStyle name="Normal 9 3" xfId="7294" xr:uid="{00000000-0005-0000-0000-00007D1D0000}"/>
    <cellStyle name="Normal 9 3 2" xfId="7295" xr:uid="{00000000-0005-0000-0000-00007E1D0000}"/>
    <cellStyle name="Normal 9 4" xfId="8272" xr:uid="{61D6DEBF-700E-4C80-AB44-B5915B077242}"/>
    <cellStyle name="Normal 9_Pan_Europe_Datafile_2012_H2" xfId="7296" xr:uid="{00000000-0005-0000-0000-00007F1D0000}"/>
    <cellStyle name="Normal GHG Numbers (0.00)" xfId="7297" xr:uid="{00000000-0005-0000-0000-0000801D0000}"/>
    <cellStyle name="Normal GHG Numbers (0.00) 2" xfId="7298" xr:uid="{00000000-0005-0000-0000-0000811D0000}"/>
    <cellStyle name="Normal GHG Textfiels Bold" xfId="7299" xr:uid="{00000000-0005-0000-0000-0000821D0000}"/>
    <cellStyle name="Normal GHG Textfiels Bold 2" xfId="7300" xr:uid="{00000000-0005-0000-0000-0000831D0000}"/>
    <cellStyle name="Normal GHG Textfiels Bold 3" xfId="7301" xr:uid="{00000000-0005-0000-0000-0000841D0000}"/>
    <cellStyle name="Normal GHG whole table" xfId="7302" xr:uid="{00000000-0005-0000-0000-0000851D0000}"/>
    <cellStyle name="Normal GHG whole table 2" xfId="7303" xr:uid="{00000000-0005-0000-0000-0000861D0000}"/>
    <cellStyle name="Normal GHG whole table 2 2" xfId="7304" xr:uid="{00000000-0005-0000-0000-0000871D0000}"/>
    <cellStyle name="Normal GHG whole table 2 2 2" xfId="7305" xr:uid="{00000000-0005-0000-0000-0000881D0000}"/>
    <cellStyle name="Normal GHG whole table 2 3" xfId="7306" xr:uid="{00000000-0005-0000-0000-0000891D0000}"/>
    <cellStyle name="Normal GHG whole table 2 4" xfId="7307" xr:uid="{00000000-0005-0000-0000-00008A1D0000}"/>
    <cellStyle name="Normal GHG whole table 3" xfId="7308" xr:uid="{00000000-0005-0000-0000-00008B1D0000}"/>
    <cellStyle name="Normal GHG whole table 3 2" xfId="7309" xr:uid="{00000000-0005-0000-0000-00008C1D0000}"/>
    <cellStyle name="Normal GHG whole table 4" xfId="7310" xr:uid="{00000000-0005-0000-0000-00008D1D0000}"/>
    <cellStyle name="Normal GHG whole table 5" xfId="7311" xr:uid="{00000000-0005-0000-0000-00008E1D0000}"/>
    <cellStyle name="Normal GHG whole table_Calculations" xfId="7312" xr:uid="{00000000-0005-0000-0000-00008F1D0000}"/>
    <cellStyle name="Normal GHG-Shade" xfId="7313" xr:uid="{00000000-0005-0000-0000-0000901D0000}"/>
    <cellStyle name="Normal GHG-Shade 2" xfId="7314" xr:uid="{00000000-0005-0000-0000-0000911D0000}"/>
    <cellStyle name="Normal GHG-Shade 3" xfId="7315" xr:uid="{00000000-0005-0000-0000-0000921D0000}"/>
    <cellStyle name="Normale_impianti enel" xfId="7316" xr:uid="{00000000-0005-0000-0000-0000931D0000}"/>
    <cellStyle name="Note 10" xfId="7317" xr:uid="{00000000-0005-0000-0000-0000941D0000}"/>
    <cellStyle name="Note 100" xfId="7318" xr:uid="{00000000-0005-0000-0000-0000951D0000}"/>
    <cellStyle name="Note 101" xfId="7319" xr:uid="{00000000-0005-0000-0000-0000961D0000}"/>
    <cellStyle name="Note 102" xfId="7320" xr:uid="{00000000-0005-0000-0000-0000971D0000}"/>
    <cellStyle name="Note 103" xfId="7321" xr:uid="{00000000-0005-0000-0000-0000981D0000}"/>
    <cellStyle name="Note 104" xfId="7322" xr:uid="{00000000-0005-0000-0000-0000991D0000}"/>
    <cellStyle name="Note 105" xfId="7323" xr:uid="{00000000-0005-0000-0000-00009A1D0000}"/>
    <cellStyle name="Note 106" xfId="7324" xr:uid="{00000000-0005-0000-0000-00009B1D0000}"/>
    <cellStyle name="Note 107" xfId="7325" xr:uid="{00000000-0005-0000-0000-00009C1D0000}"/>
    <cellStyle name="Note 108" xfId="7326" xr:uid="{00000000-0005-0000-0000-00009D1D0000}"/>
    <cellStyle name="Note 109" xfId="7327" xr:uid="{00000000-0005-0000-0000-00009E1D0000}"/>
    <cellStyle name="Note 11" xfId="7328" xr:uid="{00000000-0005-0000-0000-00009F1D0000}"/>
    <cellStyle name="Note 110" xfId="7329" xr:uid="{00000000-0005-0000-0000-0000A01D0000}"/>
    <cellStyle name="Note 111" xfId="7330" xr:uid="{00000000-0005-0000-0000-0000A11D0000}"/>
    <cellStyle name="Note 112" xfId="7331" xr:uid="{00000000-0005-0000-0000-0000A21D0000}"/>
    <cellStyle name="Note 113" xfId="7332" xr:uid="{00000000-0005-0000-0000-0000A31D0000}"/>
    <cellStyle name="Note 114" xfId="7333" xr:uid="{00000000-0005-0000-0000-0000A41D0000}"/>
    <cellStyle name="Note 115" xfId="7334" xr:uid="{00000000-0005-0000-0000-0000A51D0000}"/>
    <cellStyle name="Note 116" xfId="7335" xr:uid="{00000000-0005-0000-0000-0000A61D0000}"/>
    <cellStyle name="Note 117" xfId="7336" xr:uid="{00000000-0005-0000-0000-0000A71D0000}"/>
    <cellStyle name="Note 118" xfId="7337" xr:uid="{00000000-0005-0000-0000-0000A81D0000}"/>
    <cellStyle name="Note 119" xfId="7338" xr:uid="{00000000-0005-0000-0000-0000A91D0000}"/>
    <cellStyle name="Note 12" xfId="7339" xr:uid="{00000000-0005-0000-0000-0000AA1D0000}"/>
    <cellStyle name="Note 120" xfId="7340" xr:uid="{00000000-0005-0000-0000-0000AB1D0000}"/>
    <cellStyle name="Note 121" xfId="7341" xr:uid="{00000000-0005-0000-0000-0000AC1D0000}"/>
    <cellStyle name="Note 122" xfId="7342" xr:uid="{00000000-0005-0000-0000-0000AD1D0000}"/>
    <cellStyle name="Note 123" xfId="7343" xr:uid="{00000000-0005-0000-0000-0000AE1D0000}"/>
    <cellStyle name="Note 124" xfId="7344" xr:uid="{00000000-0005-0000-0000-0000AF1D0000}"/>
    <cellStyle name="Note 125" xfId="7345" xr:uid="{00000000-0005-0000-0000-0000B01D0000}"/>
    <cellStyle name="Note 126" xfId="7346" xr:uid="{00000000-0005-0000-0000-0000B11D0000}"/>
    <cellStyle name="Note 127" xfId="7347" xr:uid="{00000000-0005-0000-0000-0000B21D0000}"/>
    <cellStyle name="Note 128" xfId="7348" xr:uid="{00000000-0005-0000-0000-0000B31D0000}"/>
    <cellStyle name="Note 129" xfId="7349" xr:uid="{00000000-0005-0000-0000-0000B41D0000}"/>
    <cellStyle name="Note 13" xfId="7350" xr:uid="{00000000-0005-0000-0000-0000B51D0000}"/>
    <cellStyle name="Note 130" xfId="7351" xr:uid="{00000000-0005-0000-0000-0000B61D0000}"/>
    <cellStyle name="Note 131" xfId="7352" xr:uid="{00000000-0005-0000-0000-0000B71D0000}"/>
    <cellStyle name="Note 132" xfId="7353" xr:uid="{00000000-0005-0000-0000-0000B81D0000}"/>
    <cellStyle name="Note 133" xfId="7354" xr:uid="{00000000-0005-0000-0000-0000B91D0000}"/>
    <cellStyle name="Note 134" xfId="7355" xr:uid="{00000000-0005-0000-0000-0000BA1D0000}"/>
    <cellStyle name="Note 135" xfId="7356" xr:uid="{00000000-0005-0000-0000-0000BB1D0000}"/>
    <cellStyle name="Note 136" xfId="7357" xr:uid="{00000000-0005-0000-0000-0000BC1D0000}"/>
    <cellStyle name="Note 14" xfId="7358" xr:uid="{00000000-0005-0000-0000-0000BD1D0000}"/>
    <cellStyle name="Note 15" xfId="7359" xr:uid="{00000000-0005-0000-0000-0000BE1D0000}"/>
    <cellStyle name="Note 16" xfId="7360" xr:uid="{00000000-0005-0000-0000-0000BF1D0000}"/>
    <cellStyle name="Note 17" xfId="7361" xr:uid="{00000000-0005-0000-0000-0000C01D0000}"/>
    <cellStyle name="Note 18" xfId="7362" xr:uid="{00000000-0005-0000-0000-0000C11D0000}"/>
    <cellStyle name="Note 19" xfId="7363" xr:uid="{00000000-0005-0000-0000-0000C21D0000}"/>
    <cellStyle name="Note 2" xfId="7364" xr:uid="{00000000-0005-0000-0000-0000C31D0000}"/>
    <cellStyle name="Note 2 2" xfId="7365" xr:uid="{00000000-0005-0000-0000-0000C41D0000}"/>
    <cellStyle name="Note 2 2 2" xfId="7366" xr:uid="{00000000-0005-0000-0000-0000C51D0000}"/>
    <cellStyle name="Note 2 2 3" xfId="7367" xr:uid="{00000000-0005-0000-0000-0000C61D0000}"/>
    <cellStyle name="Note 2 3" xfId="7368" xr:uid="{00000000-0005-0000-0000-0000C71D0000}"/>
    <cellStyle name="Note 2 3 2" xfId="7369" xr:uid="{00000000-0005-0000-0000-0000C81D0000}"/>
    <cellStyle name="Note 2 4" xfId="7370" xr:uid="{00000000-0005-0000-0000-0000C91D0000}"/>
    <cellStyle name="Note 2 5" xfId="7371" xr:uid="{00000000-0005-0000-0000-0000CA1D0000}"/>
    <cellStyle name="Note 2 6" xfId="7372" xr:uid="{00000000-0005-0000-0000-0000CB1D0000}"/>
    <cellStyle name="Note 20" xfId="7373" xr:uid="{00000000-0005-0000-0000-0000CC1D0000}"/>
    <cellStyle name="Note 21" xfId="7374" xr:uid="{00000000-0005-0000-0000-0000CD1D0000}"/>
    <cellStyle name="Note 22" xfId="7375" xr:uid="{00000000-0005-0000-0000-0000CE1D0000}"/>
    <cellStyle name="Note 23" xfId="7376" xr:uid="{00000000-0005-0000-0000-0000CF1D0000}"/>
    <cellStyle name="Note 24" xfId="7377" xr:uid="{00000000-0005-0000-0000-0000D01D0000}"/>
    <cellStyle name="Note 25" xfId="7378" xr:uid="{00000000-0005-0000-0000-0000D11D0000}"/>
    <cellStyle name="Note 26" xfId="7379" xr:uid="{00000000-0005-0000-0000-0000D21D0000}"/>
    <cellStyle name="Note 27" xfId="7380" xr:uid="{00000000-0005-0000-0000-0000D31D0000}"/>
    <cellStyle name="Note 28" xfId="7381" xr:uid="{00000000-0005-0000-0000-0000D41D0000}"/>
    <cellStyle name="Note 29" xfId="7382" xr:uid="{00000000-0005-0000-0000-0000D51D0000}"/>
    <cellStyle name="Note 3" xfId="7383" xr:uid="{00000000-0005-0000-0000-0000D61D0000}"/>
    <cellStyle name="Note 3 2" xfId="7384" xr:uid="{00000000-0005-0000-0000-0000D71D0000}"/>
    <cellStyle name="Note 3 2 2" xfId="7385" xr:uid="{00000000-0005-0000-0000-0000D81D0000}"/>
    <cellStyle name="Note 3 3" xfId="7386" xr:uid="{00000000-0005-0000-0000-0000D91D0000}"/>
    <cellStyle name="Note 3 3 2" xfId="7387" xr:uid="{00000000-0005-0000-0000-0000DA1D0000}"/>
    <cellStyle name="Note 3 4" xfId="7388" xr:uid="{00000000-0005-0000-0000-0000DB1D0000}"/>
    <cellStyle name="Note 3 5" xfId="7389" xr:uid="{00000000-0005-0000-0000-0000DC1D0000}"/>
    <cellStyle name="Note 30" xfId="7390" xr:uid="{00000000-0005-0000-0000-0000DD1D0000}"/>
    <cellStyle name="Note 31" xfId="7391" xr:uid="{00000000-0005-0000-0000-0000DE1D0000}"/>
    <cellStyle name="Note 32" xfId="7392" xr:uid="{00000000-0005-0000-0000-0000DF1D0000}"/>
    <cellStyle name="Note 33" xfId="7393" xr:uid="{00000000-0005-0000-0000-0000E01D0000}"/>
    <cellStyle name="Note 34" xfId="7394" xr:uid="{00000000-0005-0000-0000-0000E11D0000}"/>
    <cellStyle name="Note 35" xfId="7395" xr:uid="{00000000-0005-0000-0000-0000E21D0000}"/>
    <cellStyle name="Note 36" xfId="7396" xr:uid="{00000000-0005-0000-0000-0000E31D0000}"/>
    <cellStyle name="Note 37" xfId="7397" xr:uid="{00000000-0005-0000-0000-0000E41D0000}"/>
    <cellStyle name="Note 38" xfId="7398" xr:uid="{00000000-0005-0000-0000-0000E51D0000}"/>
    <cellStyle name="Note 39" xfId="7399" xr:uid="{00000000-0005-0000-0000-0000E61D0000}"/>
    <cellStyle name="Note 4" xfId="7400" xr:uid="{00000000-0005-0000-0000-0000E71D0000}"/>
    <cellStyle name="Note 4 2" xfId="7401" xr:uid="{00000000-0005-0000-0000-0000E81D0000}"/>
    <cellStyle name="Note 4 2 2" xfId="7402" xr:uid="{00000000-0005-0000-0000-0000E91D0000}"/>
    <cellStyle name="Note 4 3" xfId="7403" xr:uid="{00000000-0005-0000-0000-0000EA1D0000}"/>
    <cellStyle name="Note 40" xfId="7404" xr:uid="{00000000-0005-0000-0000-0000EB1D0000}"/>
    <cellStyle name="Note 41" xfId="7405" xr:uid="{00000000-0005-0000-0000-0000EC1D0000}"/>
    <cellStyle name="Note 42" xfId="7406" xr:uid="{00000000-0005-0000-0000-0000ED1D0000}"/>
    <cellStyle name="Note 43" xfId="7407" xr:uid="{00000000-0005-0000-0000-0000EE1D0000}"/>
    <cellStyle name="Note 44" xfId="7408" xr:uid="{00000000-0005-0000-0000-0000EF1D0000}"/>
    <cellStyle name="Note 45" xfId="7409" xr:uid="{00000000-0005-0000-0000-0000F01D0000}"/>
    <cellStyle name="Note 46" xfId="7410" xr:uid="{00000000-0005-0000-0000-0000F11D0000}"/>
    <cellStyle name="Note 47" xfId="7411" xr:uid="{00000000-0005-0000-0000-0000F21D0000}"/>
    <cellStyle name="Note 48" xfId="7412" xr:uid="{00000000-0005-0000-0000-0000F31D0000}"/>
    <cellStyle name="Note 49" xfId="7413" xr:uid="{00000000-0005-0000-0000-0000F41D0000}"/>
    <cellStyle name="Note 5" xfId="7414" xr:uid="{00000000-0005-0000-0000-0000F51D0000}"/>
    <cellStyle name="Note 5 2" xfId="7415" xr:uid="{00000000-0005-0000-0000-0000F61D0000}"/>
    <cellStyle name="Note 50" xfId="7416" xr:uid="{00000000-0005-0000-0000-0000F71D0000}"/>
    <cellStyle name="Note 51" xfId="7417" xr:uid="{00000000-0005-0000-0000-0000F81D0000}"/>
    <cellStyle name="Note 52" xfId="7418" xr:uid="{00000000-0005-0000-0000-0000F91D0000}"/>
    <cellStyle name="Note 53" xfId="7419" xr:uid="{00000000-0005-0000-0000-0000FA1D0000}"/>
    <cellStyle name="Note 54" xfId="7420" xr:uid="{00000000-0005-0000-0000-0000FB1D0000}"/>
    <cellStyle name="Note 55" xfId="7421" xr:uid="{00000000-0005-0000-0000-0000FC1D0000}"/>
    <cellStyle name="Note 56" xfId="7422" xr:uid="{00000000-0005-0000-0000-0000FD1D0000}"/>
    <cellStyle name="Note 57" xfId="7423" xr:uid="{00000000-0005-0000-0000-0000FE1D0000}"/>
    <cellStyle name="Note 58" xfId="7424" xr:uid="{00000000-0005-0000-0000-0000FF1D0000}"/>
    <cellStyle name="Note 59" xfId="7425" xr:uid="{00000000-0005-0000-0000-0000001E0000}"/>
    <cellStyle name="Note 6" xfId="7426" xr:uid="{00000000-0005-0000-0000-0000011E0000}"/>
    <cellStyle name="Note 6 2" xfId="7427" xr:uid="{00000000-0005-0000-0000-0000021E0000}"/>
    <cellStyle name="Note 60" xfId="7428" xr:uid="{00000000-0005-0000-0000-0000031E0000}"/>
    <cellStyle name="Note 61" xfId="7429" xr:uid="{00000000-0005-0000-0000-0000041E0000}"/>
    <cellStyle name="Note 62" xfId="7430" xr:uid="{00000000-0005-0000-0000-0000051E0000}"/>
    <cellStyle name="Note 63" xfId="7431" xr:uid="{00000000-0005-0000-0000-0000061E0000}"/>
    <cellStyle name="Note 64" xfId="7432" xr:uid="{00000000-0005-0000-0000-0000071E0000}"/>
    <cellStyle name="Note 65" xfId="7433" xr:uid="{00000000-0005-0000-0000-0000081E0000}"/>
    <cellStyle name="Note 66" xfId="7434" xr:uid="{00000000-0005-0000-0000-0000091E0000}"/>
    <cellStyle name="Note 67" xfId="7435" xr:uid="{00000000-0005-0000-0000-00000A1E0000}"/>
    <cellStyle name="Note 68" xfId="7436" xr:uid="{00000000-0005-0000-0000-00000B1E0000}"/>
    <cellStyle name="Note 69" xfId="7437" xr:uid="{00000000-0005-0000-0000-00000C1E0000}"/>
    <cellStyle name="Note 7" xfId="7438" xr:uid="{00000000-0005-0000-0000-00000D1E0000}"/>
    <cellStyle name="Note 70" xfId="7439" xr:uid="{00000000-0005-0000-0000-00000E1E0000}"/>
    <cellStyle name="Note 71" xfId="7440" xr:uid="{00000000-0005-0000-0000-00000F1E0000}"/>
    <cellStyle name="Note 72" xfId="7441" xr:uid="{00000000-0005-0000-0000-0000101E0000}"/>
    <cellStyle name="Note 73" xfId="7442" xr:uid="{00000000-0005-0000-0000-0000111E0000}"/>
    <cellStyle name="Note 74" xfId="7443" xr:uid="{00000000-0005-0000-0000-0000121E0000}"/>
    <cellStyle name="Note 75" xfId="7444" xr:uid="{00000000-0005-0000-0000-0000131E0000}"/>
    <cellStyle name="Note 76" xfId="7445" xr:uid="{00000000-0005-0000-0000-0000141E0000}"/>
    <cellStyle name="Note 77" xfId="7446" xr:uid="{00000000-0005-0000-0000-0000151E0000}"/>
    <cellStyle name="Note 78" xfId="7447" xr:uid="{00000000-0005-0000-0000-0000161E0000}"/>
    <cellStyle name="Note 79" xfId="7448" xr:uid="{00000000-0005-0000-0000-0000171E0000}"/>
    <cellStyle name="Note 8" xfId="7449" xr:uid="{00000000-0005-0000-0000-0000181E0000}"/>
    <cellStyle name="Note 80" xfId="7450" xr:uid="{00000000-0005-0000-0000-0000191E0000}"/>
    <cellStyle name="Note 81" xfId="7451" xr:uid="{00000000-0005-0000-0000-00001A1E0000}"/>
    <cellStyle name="Note 82" xfId="7452" xr:uid="{00000000-0005-0000-0000-00001B1E0000}"/>
    <cellStyle name="Note 83" xfId="7453" xr:uid="{00000000-0005-0000-0000-00001C1E0000}"/>
    <cellStyle name="Note 84" xfId="7454" xr:uid="{00000000-0005-0000-0000-00001D1E0000}"/>
    <cellStyle name="Note 85" xfId="7455" xr:uid="{00000000-0005-0000-0000-00001E1E0000}"/>
    <cellStyle name="Note 86" xfId="7456" xr:uid="{00000000-0005-0000-0000-00001F1E0000}"/>
    <cellStyle name="Note 87" xfId="7457" xr:uid="{00000000-0005-0000-0000-0000201E0000}"/>
    <cellStyle name="Note 88" xfId="7458" xr:uid="{00000000-0005-0000-0000-0000211E0000}"/>
    <cellStyle name="Note 89" xfId="7459" xr:uid="{00000000-0005-0000-0000-0000221E0000}"/>
    <cellStyle name="Note 9" xfId="7460" xr:uid="{00000000-0005-0000-0000-0000231E0000}"/>
    <cellStyle name="Note 90" xfId="7461" xr:uid="{00000000-0005-0000-0000-0000241E0000}"/>
    <cellStyle name="Note 91" xfId="7462" xr:uid="{00000000-0005-0000-0000-0000251E0000}"/>
    <cellStyle name="Note 92" xfId="7463" xr:uid="{00000000-0005-0000-0000-0000261E0000}"/>
    <cellStyle name="Note 93" xfId="7464" xr:uid="{00000000-0005-0000-0000-0000271E0000}"/>
    <cellStyle name="Note 94" xfId="7465" xr:uid="{00000000-0005-0000-0000-0000281E0000}"/>
    <cellStyle name="Note 95" xfId="7466" xr:uid="{00000000-0005-0000-0000-0000291E0000}"/>
    <cellStyle name="Note 96" xfId="7467" xr:uid="{00000000-0005-0000-0000-00002A1E0000}"/>
    <cellStyle name="Note 97" xfId="7468" xr:uid="{00000000-0005-0000-0000-00002B1E0000}"/>
    <cellStyle name="Note 98" xfId="7469" xr:uid="{00000000-0005-0000-0000-00002C1E0000}"/>
    <cellStyle name="Note 99" xfId="7470" xr:uid="{00000000-0005-0000-0000-00002D1E0000}"/>
    <cellStyle name="Notes" xfId="7471" xr:uid="{00000000-0005-0000-0000-00002E1E0000}"/>
    <cellStyle name="Notes 2" xfId="7472" xr:uid="{00000000-0005-0000-0000-00002F1E0000}"/>
    <cellStyle name="Notes 2 2" xfId="7473" xr:uid="{00000000-0005-0000-0000-0000301E0000}"/>
    <cellStyle name="Number [0.0]" xfId="7474" xr:uid="{00000000-0005-0000-0000-0000311E0000}"/>
    <cellStyle name="Number [0.00]" xfId="7475" xr:uid="{00000000-0005-0000-0000-0000321E0000}"/>
    <cellStyle name="Number [0]" xfId="7476" xr:uid="{00000000-0005-0000-0000-0000331E0000}"/>
    <cellStyle name="Output 2" xfId="7477" xr:uid="{00000000-0005-0000-0000-0000341E0000}"/>
    <cellStyle name="Output 2 2" xfId="7478" xr:uid="{00000000-0005-0000-0000-0000351E0000}"/>
    <cellStyle name="Output 2 2 2" xfId="7479" xr:uid="{00000000-0005-0000-0000-0000361E0000}"/>
    <cellStyle name="Output 2 3" xfId="7480" xr:uid="{00000000-0005-0000-0000-0000371E0000}"/>
    <cellStyle name="Output 2 3 2" xfId="7481" xr:uid="{00000000-0005-0000-0000-0000381E0000}"/>
    <cellStyle name="Output 2 4" xfId="7482" xr:uid="{00000000-0005-0000-0000-0000391E0000}"/>
    <cellStyle name="Output 3" xfId="7483" xr:uid="{00000000-0005-0000-0000-00003A1E0000}"/>
    <cellStyle name="Output 3 2" xfId="7484" xr:uid="{00000000-0005-0000-0000-00003B1E0000}"/>
    <cellStyle name="Output 3 2 2" xfId="7485" xr:uid="{00000000-0005-0000-0000-00003C1E0000}"/>
    <cellStyle name="Output 3 3" xfId="7486" xr:uid="{00000000-0005-0000-0000-00003D1E0000}"/>
    <cellStyle name="Output 3 3 2" xfId="7487" xr:uid="{00000000-0005-0000-0000-00003E1E0000}"/>
    <cellStyle name="Output 3 4" xfId="7488" xr:uid="{00000000-0005-0000-0000-00003F1E0000}"/>
    <cellStyle name="Output 4" xfId="7489" xr:uid="{00000000-0005-0000-0000-0000401E0000}"/>
    <cellStyle name="Output 4 2" xfId="7490" xr:uid="{00000000-0005-0000-0000-0000411E0000}"/>
    <cellStyle name="Output 4 2 2" xfId="7491" xr:uid="{00000000-0005-0000-0000-0000421E0000}"/>
    <cellStyle name="Output 5" xfId="7492" xr:uid="{00000000-0005-0000-0000-0000431E0000}"/>
    <cellStyle name="Output 5 2" xfId="7493" xr:uid="{00000000-0005-0000-0000-0000441E0000}"/>
    <cellStyle name="Output 6" xfId="7494" xr:uid="{00000000-0005-0000-0000-0000451E0000}"/>
    <cellStyle name="Output 6 2" xfId="7495" xr:uid="{00000000-0005-0000-0000-0000461E0000}"/>
    <cellStyle name="Output 7" xfId="7496" xr:uid="{00000000-0005-0000-0000-0000471E0000}"/>
    <cellStyle name="Output Amounts" xfId="8273" xr:uid="{22F551BB-251F-439D-AD25-B27CF7843ED8}"/>
    <cellStyle name="Output Column Headings" xfId="8274" xr:uid="{98522F4F-A4C3-4792-B30A-C978EADCCADA}"/>
    <cellStyle name="Output Line Items" xfId="8275" xr:uid="{9F807B49-5C4B-41D8-A38F-E2E727197EBE}"/>
    <cellStyle name="Output Report Heading" xfId="8276" xr:uid="{A678AA4F-9CD4-447B-80F5-9129CF969776}"/>
    <cellStyle name="Output Report Title" xfId="8277" xr:uid="{825AD6A8-194D-4386-A90D-D270B540BB6A}"/>
    <cellStyle name="OutputLbl_RP" xfId="7497" xr:uid="{00000000-0005-0000-0000-0000481E0000}"/>
    <cellStyle name="P" xfId="8278" xr:uid="{0D71CA5A-1982-4F9E-B017-0F3FDEAD825C}"/>
    <cellStyle name="P 2" xfId="8279" xr:uid="{0A0CBE29-7029-459E-8BD1-61EE37047005}"/>
    <cellStyle name="Percent" xfId="2" builtinId="5"/>
    <cellStyle name="Percent [0.0]" xfId="7498" xr:uid="{00000000-0005-0000-0000-00004A1E0000}"/>
    <cellStyle name="Percent [0.0] 2" xfId="7499" xr:uid="{00000000-0005-0000-0000-00004B1E0000}"/>
    <cellStyle name="Percent [0.00]" xfId="7500" xr:uid="{00000000-0005-0000-0000-00004C1E0000}"/>
    <cellStyle name="Percent [0.00] 2" xfId="7501" xr:uid="{00000000-0005-0000-0000-00004D1E0000}"/>
    <cellStyle name="Percent [2]" xfId="8280" xr:uid="{1264ECAB-7E56-4083-AAF5-A7B93F400BC8}"/>
    <cellStyle name="Percent 10" xfId="7502" xr:uid="{00000000-0005-0000-0000-00004E1E0000}"/>
    <cellStyle name="Percent 10 2" xfId="7503" xr:uid="{00000000-0005-0000-0000-00004F1E0000}"/>
    <cellStyle name="Percent 11" xfId="7504" xr:uid="{00000000-0005-0000-0000-0000501E0000}"/>
    <cellStyle name="Percent 12" xfId="7505" xr:uid="{00000000-0005-0000-0000-0000511E0000}"/>
    <cellStyle name="Percent 12 2" xfId="7506" xr:uid="{00000000-0005-0000-0000-0000521E0000}"/>
    <cellStyle name="Percent 13" xfId="7507" xr:uid="{00000000-0005-0000-0000-0000531E0000}"/>
    <cellStyle name="Percent 14" xfId="7508" xr:uid="{00000000-0005-0000-0000-0000541E0000}"/>
    <cellStyle name="Percent 15" xfId="7509" xr:uid="{00000000-0005-0000-0000-0000551E0000}"/>
    <cellStyle name="Percent 15 2" xfId="7510" xr:uid="{00000000-0005-0000-0000-0000561E0000}"/>
    <cellStyle name="Percent 16" xfId="7511" xr:uid="{00000000-0005-0000-0000-0000571E0000}"/>
    <cellStyle name="Percent 16 2" xfId="7512" xr:uid="{00000000-0005-0000-0000-0000581E0000}"/>
    <cellStyle name="Percent 17" xfId="7513" xr:uid="{00000000-0005-0000-0000-0000591E0000}"/>
    <cellStyle name="Percent 17 2" xfId="7514" xr:uid="{00000000-0005-0000-0000-00005A1E0000}"/>
    <cellStyle name="Percent 18" xfId="7515" xr:uid="{00000000-0005-0000-0000-00005B1E0000}"/>
    <cellStyle name="Percent 18 2" xfId="7516" xr:uid="{00000000-0005-0000-0000-00005C1E0000}"/>
    <cellStyle name="Percent 19" xfId="7517" xr:uid="{00000000-0005-0000-0000-00005D1E0000}"/>
    <cellStyle name="Percent 2" xfId="13" xr:uid="{00000000-0005-0000-0000-00005E1E0000}"/>
    <cellStyle name="Percent 2 2" xfId="10" xr:uid="{00000000-0005-0000-0000-00005F1E0000}"/>
    <cellStyle name="Percent 2 2 2" xfId="7518" xr:uid="{00000000-0005-0000-0000-0000601E0000}"/>
    <cellStyle name="Percent 2 2 2 2" xfId="7519" xr:uid="{00000000-0005-0000-0000-0000611E0000}"/>
    <cellStyle name="Percent 2 2 3" xfId="7520" xr:uid="{00000000-0005-0000-0000-0000621E0000}"/>
    <cellStyle name="Percent 2 2 4" xfId="7898" xr:uid="{00000000-0005-0000-0000-0000631E0000}"/>
    <cellStyle name="Percent 2 3" xfId="7521" xr:uid="{00000000-0005-0000-0000-0000641E0000}"/>
    <cellStyle name="Percent 2 3 2" xfId="7522" xr:uid="{00000000-0005-0000-0000-0000651E0000}"/>
    <cellStyle name="Percent 2 3 3" xfId="7899" xr:uid="{00000000-0005-0000-0000-0000661E0000}"/>
    <cellStyle name="Percent 2 4" xfId="7523" xr:uid="{00000000-0005-0000-0000-0000671E0000}"/>
    <cellStyle name="Percent 2 4 2" xfId="7524" xr:uid="{00000000-0005-0000-0000-0000681E0000}"/>
    <cellStyle name="Percent 2 5" xfId="7525" xr:uid="{00000000-0005-0000-0000-0000691E0000}"/>
    <cellStyle name="Percent 2 6" xfId="7900" xr:uid="{00000000-0005-0000-0000-00006A1E0000}"/>
    <cellStyle name="Percent 2_Pan_Europe_Datafile_2012_H2" xfId="7526" xr:uid="{00000000-0005-0000-0000-00006B1E0000}"/>
    <cellStyle name="Percent 20" xfId="7527" xr:uid="{00000000-0005-0000-0000-00006C1E0000}"/>
    <cellStyle name="Percent 21" xfId="7528" xr:uid="{00000000-0005-0000-0000-00006D1E0000}"/>
    <cellStyle name="Percent 22" xfId="7529" xr:uid="{00000000-0005-0000-0000-00006E1E0000}"/>
    <cellStyle name="Percent 23" xfId="7530" xr:uid="{00000000-0005-0000-0000-00006F1E0000}"/>
    <cellStyle name="Percent 24" xfId="7531" xr:uid="{00000000-0005-0000-0000-0000701E0000}"/>
    <cellStyle name="Percent 25" xfId="7532" xr:uid="{00000000-0005-0000-0000-0000711E0000}"/>
    <cellStyle name="Percent 26" xfId="7533" xr:uid="{00000000-0005-0000-0000-0000721E0000}"/>
    <cellStyle name="Percent 27" xfId="7534" xr:uid="{00000000-0005-0000-0000-0000731E0000}"/>
    <cellStyle name="Percent 28" xfId="7535" xr:uid="{00000000-0005-0000-0000-0000741E0000}"/>
    <cellStyle name="Percent 29" xfId="7536" xr:uid="{00000000-0005-0000-0000-0000751E0000}"/>
    <cellStyle name="Percent 3" xfId="7537" xr:uid="{00000000-0005-0000-0000-0000761E0000}"/>
    <cellStyle name="Percent 3 2" xfId="7538" xr:uid="{00000000-0005-0000-0000-0000771E0000}"/>
    <cellStyle name="Percent 3 2 2" xfId="7539" xr:uid="{00000000-0005-0000-0000-0000781E0000}"/>
    <cellStyle name="Percent 3 3" xfId="7540" xr:uid="{00000000-0005-0000-0000-0000791E0000}"/>
    <cellStyle name="Percent 3 4" xfId="7541" xr:uid="{00000000-0005-0000-0000-00007A1E0000}"/>
    <cellStyle name="Percent 30" xfId="7542" xr:uid="{00000000-0005-0000-0000-00007B1E0000}"/>
    <cellStyle name="Percent 31" xfId="7543" xr:uid="{00000000-0005-0000-0000-00007C1E0000}"/>
    <cellStyle name="Percent 32" xfId="7544" xr:uid="{00000000-0005-0000-0000-00007D1E0000}"/>
    <cellStyle name="Percent 33" xfId="7545" xr:uid="{00000000-0005-0000-0000-00007E1E0000}"/>
    <cellStyle name="Percent 34" xfId="7546" xr:uid="{00000000-0005-0000-0000-00007F1E0000}"/>
    <cellStyle name="Percent 35" xfId="7547" xr:uid="{00000000-0005-0000-0000-0000801E0000}"/>
    <cellStyle name="Percent 36" xfId="7548" xr:uid="{00000000-0005-0000-0000-0000811E0000}"/>
    <cellStyle name="Percent 37" xfId="7549" xr:uid="{00000000-0005-0000-0000-0000821E0000}"/>
    <cellStyle name="Percent 38" xfId="7550" xr:uid="{00000000-0005-0000-0000-0000831E0000}"/>
    <cellStyle name="Percent 39" xfId="8398" xr:uid="{C9704AF2-4CC7-4B5F-B3AC-C52E8D502D4D}"/>
    <cellStyle name="Percent 4" xfId="7551" xr:uid="{00000000-0005-0000-0000-0000841E0000}"/>
    <cellStyle name="Percent 4 2" xfId="7552" xr:uid="{00000000-0005-0000-0000-0000851E0000}"/>
    <cellStyle name="Percent 4 2 2" xfId="7553" xr:uid="{00000000-0005-0000-0000-0000861E0000}"/>
    <cellStyle name="Percent 4 2 3" xfId="8281" xr:uid="{8E4E4F69-349F-45FC-AE11-00B885F05EB6}"/>
    <cellStyle name="Percent 4 3" xfId="7554" xr:uid="{00000000-0005-0000-0000-0000871E0000}"/>
    <cellStyle name="Percent 4 3 2" xfId="7555" xr:uid="{00000000-0005-0000-0000-0000881E0000}"/>
    <cellStyle name="Percent 4 3 3" xfId="7556" xr:uid="{00000000-0005-0000-0000-0000891E0000}"/>
    <cellStyle name="Percent 4 4" xfId="7557" xr:uid="{00000000-0005-0000-0000-00008A1E0000}"/>
    <cellStyle name="Percent 40" xfId="8400" xr:uid="{0A883781-3309-415E-BFC5-DF90A9569326}"/>
    <cellStyle name="Percent 41" xfId="8389" xr:uid="{0FA20C5F-4CE0-41E1-8CAA-8DFDD17915F4}"/>
    <cellStyle name="Percent 5" xfId="7558" xr:uid="{00000000-0005-0000-0000-00008B1E0000}"/>
    <cellStyle name="Percent 5 2" xfId="7559" xr:uid="{00000000-0005-0000-0000-00008C1E0000}"/>
    <cellStyle name="Percent 5 2 2" xfId="7560" xr:uid="{00000000-0005-0000-0000-00008D1E0000}"/>
    <cellStyle name="Percent 6" xfId="7561" xr:uid="{00000000-0005-0000-0000-00008E1E0000}"/>
    <cellStyle name="Percent 6 2" xfId="7562" xr:uid="{00000000-0005-0000-0000-00008F1E0000}"/>
    <cellStyle name="Percent 6 2 2" xfId="7563" xr:uid="{00000000-0005-0000-0000-0000901E0000}"/>
    <cellStyle name="Percent 6 3" xfId="7564" xr:uid="{00000000-0005-0000-0000-0000911E0000}"/>
    <cellStyle name="Percent 6 3 2" xfId="7565" xr:uid="{00000000-0005-0000-0000-0000921E0000}"/>
    <cellStyle name="Percent 6 3 3" xfId="7566" xr:uid="{00000000-0005-0000-0000-0000931E0000}"/>
    <cellStyle name="Percent 6 4" xfId="7567" xr:uid="{00000000-0005-0000-0000-0000941E0000}"/>
    <cellStyle name="Percent 6 5" xfId="8282" xr:uid="{9B626345-D322-4587-918A-020DA3F237A1}"/>
    <cellStyle name="Percent 7" xfId="7568" xr:uid="{00000000-0005-0000-0000-0000951E0000}"/>
    <cellStyle name="Percent 7 2" xfId="7569" xr:uid="{00000000-0005-0000-0000-0000961E0000}"/>
    <cellStyle name="Percent 7 3" xfId="8283" xr:uid="{267AEA81-B5E5-4A19-8861-4C59DA51F764}"/>
    <cellStyle name="Percent 8" xfId="7570" xr:uid="{00000000-0005-0000-0000-0000971E0000}"/>
    <cellStyle name="Percent 8 2" xfId="7571" xr:uid="{00000000-0005-0000-0000-0000981E0000}"/>
    <cellStyle name="Percent 9" xfId="7572" xr:uid="{00000000-0005-0000-0000-0000991E0000}"/>
    <cellStyle name="Percent 9 2" xfId="7573" xr:uid="{00000000-0005-0000-0000-00009A1E0000}"/>
    <cellStyle name="PriceHeading1" xfId="7574" xr:uid="{00000000-0005-0000-0000-00009B1E0000}"/>
    <cellStyle name="PriceHeading1 2" xfId="7575" xr:uid="{00000000-0005-0000-0000-00009C1E0000}"/>
    <cellStyle name="PriceHeading1 2 2" xfId="7576" xr:uid="{00000000-0005-0000-0000-00009D1E0000}"/>
    <cellStyle name="PriceHeading2" xfId="7577" xr:uid="{00000000-0005-0000-0000-00009E1E0000}"/>
    <cellStyle name="PriceHeading2 2" xfId="7578" xr:uid="{00000000-0005-0000-0000-00009F1E0000}"/>
    <cellStyle name="PriceHeading2 2 2" xfId="7579" xr:uid="{00000000-0005-0000-0000-0000A01E0000}"/>
    <cellStyle name="PriceUnprotected" xfId="7580" xr:uid="{00000000-0005-0000-0000-0000A11E0000}"/>
    <cellStyle name="PriceUnprotected 2" xfId="7581" xr:uid="{00000000-0005-0000-0000-0000A21E0000}"/>
    <cellStyle name="PriceUnprotected 2 2" xfId="7582" xr:uid="{00000000-0005-0000-0000-0000A31E0000}"/>
    <cellStyle name="PriceYear" xfId="7583" xr:uid="{00000000-0005-0000-0000-0000A41E0000}"/>
    <cellStyle name="PriceYear 2" xfId="7584" xr:uid="{00000000-0005-0000-0000-0000A51E0000}"/>
    <cellStyle name="PriceYear 2 2" xfId="7585" xr:uid="{00000000-0005-0000-0000-0000A61E0000}"/>
    <cellStyle name="ProgramArea_RP" xfId="7586" xr:uid="{00000000-0005-0000-0000-0000A71E0000}"/>
    <cellStyle name="Protected" xfId="7587" xr:uid="{00000000-0005-0000-0000-0000A81E0000}"/>
    <cellStyle name="Protected 2" xfId="7588" xr:uid="{00000000-0005-0000-0000-0000A91E0000}"/>
    <cellStyle name="Protected 2 2" xfId="7589" xr:uid="{00000000-0005-0000-0000-0000AA1E0000}"/>
    <cellStyle name="ProtectedDates" xfId="7590" xr:uid="{00000000-0005-0000-0000-0000AB1E0000}"/>
    <cellStyle name="ProtectedDates 2" xfId="7591" xr:uid="{00000000-0005-0000-0000-0000AC1E0000}"/>
    <cellStyle name="ProtectedDates 2 2" xfId="7592" xr:uid="{00000000-0005-0000-0000-0000AD1E0000}"/>
    <cellStyle name="Prozent_Imp02" xfId="7593" xr:uid="{00000000-0005-0000-0000-0000AE1E0000}"/>
    <cellStyle name="Refdb standard" xfId="7594" xr:uid="{00000000-0005-0000-0000-0000AF1E0000}"/>
    <cellStyle name="Refdb standard 2" xfId="7595" xr:uid="{00000000-0005-0000-0000-0000B01E0000}"/>
    <cellStyle name="ReportData" xfId="8284" xr:uid="{922DF628-64B1-4277-A92D-76A51DF975CA}"/>
    <cellStyle name="ReportElements" xfId="8285" xr:uid="{A05BEFB4-B1A1-492B-80B0-D7BB27373291}"/>
    <cellStyle name="ReportHeader" xfId="8286" xr:uid="{206FCF96-9EC3-4CE8-8749-10894149ECCC}"/>
    <cellStyle name="Row_Heading_RP" xfId="7596" xr:uid="{00000000-0005-0000-0000-0000B11E0000}"/>
    <cellStyle name="RowHeading" xfId="7597" xr:uid="{00000000-0005-0000-0000-0000B21E0000}"/>
    <cellStyle name="RowHeading 2" xfId="7598" xr:uid="{00000000-0005-0000-0000-0000B31E0000}"/>
    <cellStyle name="RowHeading 2 2" xfId="7599" xr:uid="{00000000-0005-0000-0000-0000B41E0000}"/>
    <cellStyle name="SAPBEXaggData" xfId="8287" xr:uid="{5F80A819-38C1-4D65-A13F-918315CD87D6}"/>
    <cellStyle name="SAPBEXaggDataEmph" xfId="8288" xr:uid="{6AEB51EB-0D93-4BE7-9B21-9D24E6B40448}"/>
    <cellStyle name="SAPBEXaggItem" xfId="8289" xr:uid="{9EF5A859-DC56-42C7-8DC1-26BE0FCA3197}"/>
    <cellStyle name="SAPBEXaggItemX" xfId="8290" xr:uid="{C5B5CFB4-20B1-4241-8DFC-4666747C0AB6}"/>
    <cellStyle name="SAPBEXchaText" xfId="8291" xr:uid="{61FA8120-6E1A-43DF-98A8-4D11DFFCE291}"/>
    <cellStyle name="SAPBEXexcBad7" xfId="8292" xr:uid="{30BBFE79-16B4-4E43-8644-9DF67FB59EC6}"/>
    <cellStyle name="SAPBEXexcBad8" xfId="8293" xr:uid="{B7E36C27-6E6E-4116-9FA9-AB30A906008A}"/>
    <cellStyle name="SAPBEXexcBad9" xfId="8294" xr:uid="{8ABAE7B3-2C7B-4FEE-A98A-23DD92E59364}"/>
    <cellStyle name="SAPBEXexcCritical4" xfId="8295" xr:uid="{BE508FE8-59BE-4BA3-8538-129D16821994}"/>
    <cellStyle name="SAPBEXexcCritical5" xfId="8296" xr:uid="{6E8B2B5B-4EC2-4AE5-8E96-1539791D9F1E}"/>
    <cellStyle name="SAPBEXexcCritical6" xfId="8297" xr:uid="{1CFEA4F6-EDA3-4261-A11D-A163784154A6}"/>
    <cellStyle name="SAPBEXexcGood1" xfId="8298" xr:uid="{C330795C-C432-4FFF-8DF9-69EC1992E88B}"/>
    <cellStyle name="SAPBEXexcGood2" xfId="8299" xr:uid="{67D77770-2FDA-4C11-936C-FB77F8DF629A}"/>
    <cellStyle name="SAPBEXexcGood3" xfId="8300" xr:uid="{1977347C-66FD-4A65-B6B1-F1BE5B2980EC}"/>
    <cellStyle name="SAPBEXfilterDrill" xfId="8301" xr:uid="{58AB6A03-E120-4203-9C1C-E3ED646D73D8}"/>
    <cellStyle name="SAPBEXfilterItem" xfId="8302" xr:uid="{EA3291D7-2F93-4866-9A3D-B995608DF2F3}"/>
    <cellStyle name="SAPBEXfilterText" xfId="8303" xr:uid="{0E4E53BC-D66E-47D7-BB62-0469C361EFA2}"/>
    <cellStyle name="SAPBEXformats" xfId="8304" xr:uid="{410FFFF9-541A-4D4E-82AD-C001C822B8AB}"/>
    <cellStyle name="SAPBEXheaderItem" xfId="8305" xr:uid="{22662B33-1010-4720-BEF3-4A820112EFDB}"/>
    <cellStyle name="SAPBEXheaderText" xfId="8306" xr:uid="{9D2FADD4-C444-42DB-8966-9374DB3F6FB4}"/>
    <cellStyle name="SAPBEXHLevel0" xfId="8307" xr:uid="{0FD17536-D2DF-4676-B429-FBC55A3FDCF8}"/>
    <cellStyle name="SAPBEXHLevel0X" xfId="8308" xr:uid="{B6E9FC7F-8E33-4125-8F68-5D3902CF3DC1}"/>
    <cellStyle name="SAPBEXHLevel1" xfId="8309" xr:uid="{C3A1D31E-E348-4827-80B6-7DBC3AEFDDED}"/>
    <cellStyle name="SAPBEXHLevel1X" xfId="8310" xr:uid="{C4459B47-5A59-4AC4-9AC8-A01DDDB7AF23}"/>
    <cellStyle name="SAPBEXHLevel2" xfId="8311" xr:uid="{5C7CAD87-4156-4B62-80B3-7621826C990F}"/>
    <cellStyle name="SAPBEXHLevel2X" xfId="8312" xr:uid="{FFFA56EE-F8F6-4CBD-A3C6-38969F89011D}"/>
    <cellStyle name="SAPBEXHLevel3" xfId="8313" xr:uid="{F725D1E0-88AA-488A-9E5A-9D3CBE4DBBD5}"/>
    <cellStyle name="SAPBEXHLevel3X" xfId="8314" xr:uid="{BF780D4A-9708-4979-A800-36070B3A807F}"/>
    <cellStyle name="SAPBEXresData" xfId="8315" xr:uid="{C089D087-72AE-4985-992A-AD2750BC3495}"/>
    <cellStyle name="SAPBEXresDataEmph" xfId="8316" xr:uid="{EDF7A7BC-BC7C-428B-94A5-26F970967F14}"/>
    <cellStyle name="SAPBEXresItem" xfId="8317" xr:uid="{52BA791A-DE8C-47CA-8EC0-B82CFE84F057}"/>
    <cellStyle name="SAPBEXresItemX" xfId="8318" xr:uid="{C46954F7-B88A-45E7-B5EA-75098108421D}"/>
    <cellStyle name="SAPBEXstdData" xfId="8319" xr:uid="{7857055D-4A26-4F3D-A2F6-BC43E9ACEBFC}"/>
    <cellStyle name="SAPBEXstdDataEmph" xfId="8320" xr:uid="{6F930BCC-AE07-42E7-A5F7-0708755ECF01}"/>
    <cellStyle name="SAPBEXstdItem" xfId="8321" xr:uid="{D7DC10E0-4F81-41B9-A358-24A509110187}"/>
    <cellStyle name="SAPBEXstdItemX" xfId="8322" xr:uid="{4F87A4F8-1BA0-48AB-8024-1F1DBD16C3AF}"/>
    <cellStyle name="SAPBEXtitle" xfId="8323" xr:uid="{EF0F1295-4D94-4D3D-B8A8-ABC20AFE6362}"/>
    <cellStyle name="SAPBEXundefined" xfId="8324" xr:uid="{CD76BBDD-62C9-4683-8815-4E9E5448D838}"/>
    <cellStyle name="SDMX_protected" xfId="7600" xr:uid="{00000000-0005-0000-0000-0000B51E0000}"/>
    <cellStyle name="Section" xfId="7601" xr:uid="{00000000-0005-0000-0000-0000B61E0000}"/>
    <cellStyle name="Section 1" xfId="7602" xr:uid="{00000000-0005-0000-0000-0000B71E0000}"/>
    <cellStyle name="Section 1 2" xfId="7603" xr:uid="{00000000-0005-0000-0000-0000B81E0000}"/>
    <cellStyle name="Section 1 2 2" xfId="7604" xr:uid="{00000000-0005-0000-0000-0000B91E0000}"/>
    <cellStyle name="Section 1 2 3" xfId="7605" xr:uid="{00000000-0005-0000-0000-0000BA1E0000}"/>
    <cellStyle name="Section 1 3" xfId="7606" xr:uid="{00000000-0005-0000-0000-0000BB1E0000}"/>
    <cellStyle name="Section 1 3 2" xfId="7607" xr:uid="{00000000-0005-0000-0000-0000BC1E0000}"/>
    <cellStyle name="Section 1 4" xfId="7608" xr:uid="{00000000-0005-0000-0000-0000BD1E0000}"/>
    <cellStyle name="Section 1 4 2" xfId="7609" xr:uid="{00000000-0005-0000-0000-0000BE1E0000}"/>
    <cellStyle name="Section 1 5" xfId="7610" xr:uid="{00000000-0005-0000-0000-0000BF1E0000}"/>
    <cellStyle name="Section 1 5 2" xfId="7611" xr:uid="{00000000-0005-0000-0000-0000C01E0000}"/>
    <cellStyle name="Section 1 6" xfId="7612" xr:uid="{00000000-0005-0000-0000-0000C11E0000}"/>
    <cellStyle name="Section 1 7" xfId="7613" xr:uid="{00000000-0005-0000-0000-0000C21E0000}"/>
    <cellStyle name="Section 1_1" xfId="7614" xr:uid="{00000000-0005-0000-0000-0000C31E0000}"/>
    <cellStyle name="Section 2" xfId="7615" xr:uid="{00000000-0005-0000-0000-0000C41E0000}"/>
    <cellStyle name="Section 2 2" xfId="7616" xr:uid="{00000000-0005-0000-0000-0000C51E0000}"/>
    <cellStyle name="Section 2 2 2" xfId="7617" xr:uid="{00000000-0005-0000-0000-0000C61E0000}"/>
    <cellStyle name="Section 2 2 3" xfId="7618" xr:uid="{00000000-0005-0000-0000-0000C71E0000}"/>
    <cellStyle name="Section 2 3" xfId="7619" xr:uid="{00000000-0005-0000-0000-0000C81E0000}"/>
    <cellStyle name="Section 2 3 2" xfId="7620" xr:uid="{00000000-0005-0000-0000-0000C91E0000}"/>
    <cellStyle name="Section 2 4" xfId="7621" xr:uid="{00000000-0005-0000-0000-0000CA1E0000}"/>
    <cellStyle name="Section 2 4 2" xfId="7622" xr:uid="{00000000-0005-0000-0000-0000CB1E0000}"/>
    <cellStyle name="Section 2 5" xfId="7623" xr:uid="{00000000-0005-0000-0000-0000CC1E0000}"/>
    <cellStyle name="Section 2 5 2" xfId="7624" xr:uid="{00000000-0005-0000-0000-0000CD1E0000}"/>
    <cellStyle name="Section 2 6" xfId="7625" xr:uid="{00000000-0005-0000-0000-0000CE1E0000}"/>
    <cellStyle name="Section 2 7" xfId="7626" xr:uid="{00000000-0005-0000-0000-0000CF1E0000}"/>
    <cellStyle name="Section 2_1" xfId="7627" xr:uid="{00000000-0005-0000-0000-0000D01E0000}"/>
    <cellStyle name="Shade_R_border" xfId="7628" xr:uid="{00000000-0005-0000-0000-0000D11E0000}"/>
    <cellStyle name="Standard" xfId="7629" xr:uid="{00000000-0005-0000-0000-0000D21E0000}"/>
    <cellStyle name="Standard 2" xfId="7630" xr:uid="{00000000-0005-0000-0000-0000D31E0000}"/>
    <cellStyle name="Standard 2 2" xfId="7631" xr:uid="{00000000-0005-0000-0000-0000D41E0000}"/>
    <cellStyle name="Standard_data_tables_JG" xfId="7632" xr:uid="{00000000-0005-0000-0000-0000D51E0000}"/>
    <cellStyle name="Style 1" xfId="7633" xr:uid="{00000000-0005-0000-0000-0000D61E0000}"/>
    <cellStyle name="Style 1 2" xfId="7634" xr:uid="{00000000-0005-0000-0000-0000D71E0000}"/>
    <cellStyle name="Style 1 2 2" xfId="7635" xr:uid="{00000000-0005-0000-0000-0000D81E0000}"/>
    <cellStyle name="Style 1 2 2 2" xfId="7636" xr:uid="{00000000-0005-0000-0000-0000D91E0000}"/>
    <cellStyle name="Style 1 3" xfId="7637" xr:uid="{00000000-0005-0000-0000-0000DA1E0000}"/>
    <cellStyle name="Style 1 3 2" xfId="7638" xr:uid="{00000000-0005-0000-0000-0000DB1E0000}"/>
    <cellStyle name="Style 1 3 2 2" xfId="7639" xr:uid="{00000000-0005-0000-0000-0000DC1E0000}"/>
    <cellStyle name="Style 1 3 3" xfId="7640" xr:uid="{00000000-0005-0000-0000-0000DD1E0000}"/>
    <cellStyle name="Style 1 3 3 2" xfId="7641" xr:uid="{00000000-0005-0000-0000-0000DE1E0000}"/>
    <cellStyle name="Style 1 3 3 3" xfId="7642" xr:uid="{00000000-0005-0000-0000-0000DF1E0000}"/>
    <cellStyle name="Style 1 3 4" xfId="7643" xr:uid="{00000000-0005-0000-0000-0000E01E0000}"/>
    <cellStyle name="Style 1 4" xfId="7644" xr:uid="{00000000-0005-0000-0000-0000E11E0000}"/>
    <cellStyle name="Style 1 4 2" xfId="7645" xr:uid="{00000000-0005-0000-0000-0000E21E0000}"/>
    <cellStyle name="Style 1 4 3" xfId="7646" xr:uid="{00000000-0005-0000-0000-0000E31E0000}"/>
    <cellStyle name="Style 27" xfId="7647" xr:uid="{00000000-0005-0000-0000-0000E41E0000}"/>
    <cellStyle name="Style 27 2" xfId="7648" xr:uid="{00000000-0005-0000-0000-0000E51E0000}"/>
    <cellStyle name="Style 27 2 2" xfId="7649" xr:uid="{00000000-0005-0000-0000-0000E61E0000}"/>
    <cellStyle name="Style 27 2 2 2" xfId="7650" xr:uid="{00000000-0005-0000-0000-0000E71E0000}"/>
    <cellStyle name="Style 27 3" xfId="7651" xr:uid="{00000000-0005-0000-0000-0000E81E0000}"/>
    <cellStyle name="Style 27 3 2" xfId="7652" xr:uid="{00000000-0005-0000-0000-0000E91E0000}"/>
    <cellStyle name="Style 27 3 2 2" xfId="7653" xr:uid="{00000000-0005-0000-0000-0000EA1E0000}"/>
    <cellStyle name="Style 27 3 3" xfId="7654" xr:uid="{00000000-0005-0000-0000-0000EB1E0000}"/>
    <cellStyle name="Style 27 3 3 2" xfId="7655" xr:uid="{00000000-0005-0000-0000-0000EC1E0000}"/>
    <cellStyle name="Style 27 3 3 3" xfId="7656" xr:uid="{00000000-0005-0000-0000-0000ED1E0000}"/>
    <cellStyle name="Style 27 3 4" xfId="7657" xr:uid="{00000000-0005-0000-0000-0000EE1E0000}"/>
    <cellStyle name="Style 27 4" xfId="7658" xr:uid="{00000000-0005-0000-0000-0000EF1E0000}"/>
    <cellStyle name="Style 27 4 2" xfId="7659" xr:uid="{00000000-0005-0000-0000-0000F01E0000}"/>
    <cellStyle name="Style 27 4 3" xfId="7660" xr:uid="{00000000-0005-0000-0000-0000F11E0000}"/>
    <cellStyle name="Style 27_Gas Flow Dynamics" xfId="7661" xr:uid="{00000000-0005-0000-0000-0000F21E0000}"/>
    <cellStyle name="Style 69" xfId="7662" xr:uid="{00000000-0005-0000-0000-0000F31E0000}"/>
    <cellStyle name="Style 69 2" xfId="7663" xr:uid="{00000000-0005-0000-0000-0000F41E0000}"/>
    <cellStyle name="Style D" xfId="7664" xr:uid="{00000000-0005-0000-0000-0000F51E0000}"/>
    <cellStyle name="Style D 2" xfId="7665" xr:uid="{00000000-0005-0000-0000-0000F61E0000}"/>
    <cellStyle name="Style D 2 2" xfId="7666" xr:uid="{00000000-0005-0000-0000-0000F71E0000}"/>
    <cellStyle name="Style D green" xfId="7667" xr:uid="{00000000-0005-0000-0000-0000F81E0000}"/>
    <cellStyle name="Style D green 2" xfId="7668" xr:uid="{00000000-0005-0000-0000-0000F91E0000}"/>
    <cellStyle name="Style D green 2 2" xfId="7669" xr:uid="{00000000-0005-0000-0000-0000FA1E0000}"/>
    <cellStyle name="Style D_Base Data" xfId="7670" xr:uid="{00000000-0005-0000-0000-0000FB1E0000}"/>
    <cellStyle name="Style E" xfId="7671" xr:uid="{00000000-0005-0000-0000-0000FC1E0000}"/>
    <cellStyle name="Style E 2" xfId="7672" xr:uid="{00000000-0005-0000-0000-0000FD1E0000}"/>
    <cellStyle name="Style E 2 2" xfId="7673" xr:uid="{00000000-0005-0000-0000-0000FE1E0000}"/>
    <cellStyle name="Style E green" xfId="7674" xr:uid="{00000000-0005-0000-0000-0000FF1E0000}"/>
    <cellStyle name="Style E green 2" xfId="7675" xr:uid="{00000000-0005-0000-0000-0000001F0000}"/>
    <cellStyle name="Style E green 2 2" xfId="7676" xr:uid="{00000000-0005-0000-0000-0000011F0000}"/>
    <cellStyle name="Style E_Base Data" xfId="7677" xr:uid="{00000000-0005-0000-0000-0000021F0000}"/>
    <cellStyle name="Style1" xfId="8325" xr:uid="{45265BAD-96E2-4DEB-A18B-4B9863442C90}"/>
    <cellStyle name="STYLE1 - Style1" xfId="7678" xr:uid="{00000000-0005-0000-0000-0000031F0000}"/>
    <cellStyle name="STYLE1 - Style1 2" xfId="7679" xr:uid="{00000000-0005-0000-0000-0000041F0000}"/>
    <cellStyle name="STYLE1 - Style1 2 2" xfId="7680" xr:uid="{00000000-0005-0000-0000-0000051F0000}"/>
    <cellStyle name="Style2" xfId="8326" xr:uid="{AF8D84AF-0FA3-40FE-B499-C8B24CAAC004}"/>
    <cellStyle name="STYLE2 - Style2" xfId="7681" xr:uid="{00000000-0005-0000-0000-0000061F0000}"/>
    <cellStyle name="STYLE2 - Style2 2" xfId="7682" xr:uid="{00000000-0005-0000-0000-0000071F0000}"/>
    <cellStyle name="STYLE2 - Style2 2 2" xfId="7683" xr:uid="{00000000-0005-0000-0000-0000081F0000}"/>
    <cellStyle name="Style3" xfId="8327" xr:uid="{7A395215-4305-495F-852C-C2EB3D12D7BF}"/>
    <cellStyle name="STYLE3 - Style3" xfId="7684" xr:uid="{00000000-0005-0000-0000-0000091F0000}"/>
    <cellStyle name="STYLE3 - Style3 2" xfId="7685" xr:uid="{00000000-0005-0000-0000-00000A1F0000}"/>
    <cellStyle name="STYLE3 - Style3 2 2" xfId="7686" xr:uid="{00000000-0005-0000-0000-00000B1F0000}"/>
    <cellStyle name="Style4" xfId="8328" xr:uid="{3A29DFB9-9171-4BC8-A16A-1813D20626CF}"/>
    <cellStyle name="STYLE4 - Style4" xfId="7687" xr:uid="{00000000-0005-0000-0000-00000C1F0000}"/>
    <cellStyle name="STYLE4 - Style4 2" xfId="7688" xr:uid="{00000000-0005-0000-0000-00000D1F0000}"/>
    <cellStyle name="STYLE4 - Style4 2 2" xfId="7689" xr:uid="{00000000-0005-0000-0000-00000E1F0000}"/>
    <cellStyle name="Style5" xfId="8329" xr:uid="{FE267A6E-3A68-4DAD-9CAD-E8E01DF19EAD}"/>
    <cellStyle name="Style6" xfId="8330" xr:uid="{FE43B391-4646-4CA6-B69F-E2F9BC25DAA3}"/>
    <cellStyle name="Sub_Title" xfId="7690" xr:uid="{00000000-0005-0000-0000-00000F1F0000}"/>
    <cellStyle name="SubHeading" xfId="7691" xr:uid="{00000000-0005-0000-0000-0000101F0000}"/>
    <cellStyle name="SubHeading 2" xfId="7692" xr:uid="{00000000-0005-0000-0000-0000111F0000}"/>
    <cellStyle name="SubHeading 2 2" xfId="7693" xr:uid="{00000000-0005-0000-0000-0000121F0000}"/>
    <cellStyle name="SubSection" xfId="7694" xr:uid="{00000000-0005-0000-0000-0000131F0000}"/>
    <cellStyle name="SubSection 2" xfId="7695" xr:uid="{00000000-0005-0000-0000-0000141F0000}"/>
    <cellStyle name="SubSection 2 2" xfId="7696" xr:uid="{00000000-0005-0000-0000-0000151F0000}"/>
    <cellStyle name="SubsidTitle" xfId="7697" xr:uid="{00000000-0005-0000-0000-0000161F0000}"/>
    <cellStyle name="SubsidTitle 2" xfId="7698" xr:uid="{00000000-0005-0000-0000-0000171F0000}"/>
    <cellStyle name="SubsidTitle 2 2" xfId="7699" xr:uid="{00000000-0005-0000-0000-0000181F0000}"/>
    <cellStyle name="SubTotal" xfId="7700" xr:uid="{00000000-0005-0000-0000-0000191F0000}"/>
    <cellStyle name="SubTotal 2" xfId="7701" xr:uid="{00000000-0005-0000-0000-00001A1F0000}"/>
    <cellStyle name="SubTotal 2 2" xfId="7702" xr:uid="{00000000-0005-0000-0000-00001B1F0000}"/>
    <cellStyle name="SubTotals" xfId="7703" xr:uid="{00000000-0005-0000-0000-00001C1F0000}"/>
    <cellStyle name="SubTotals 2" xfId="7704" xr:uid="{00000000-0005-0000-0000-00001D1F0000}"/>
    <cellStyle name="SubTotals 2 2" xfId="7705" xr:uid="{00000000-0005-0000-0000-00001E1F0000}"/>
    <cellStyle name="Table Data" xfId="7706" xr:uid="{00000000-0005-0000-0000-00001F1F0000}"/>
    <cellStyle name="Table Data 2" xfId="7707" xr:uid="{00000000-0005-0000-0000-0000201F0000}"/>
    <cellStyle name="Table Data 2 2" xfId="7708" xr:uid="{00000000-0005-0000-0000-0000211F0000}"/>
    <cellStyle name="Table Footer" xfId="7709" xr:uid="{00000000-0005-0000-0000-0000221F0000}"/>
    <cellStyle name="Table Footer 2" xfId="7710" xr:uid="{00000000-0005-0000-0000-0000231F0000}"/>
    <cellStyle name="Table Footer 2 2" xfId="7711" xr:uid="{00000000-0005-0000-0000-0000241F0000}"/>
    <cellStyle name="Table Footnote" xfId="8331" xr:uid="{4AB7AB40-BCC6-4C8C-80A6-BEDD19F29338}"/>
    <cellStyle name="Table Footnote 2" xfId="8332" xr:uid="{01D70E91-E807-4CA6-975F-F58459CE30B5}"/>
    <cellStyle name="Table Footnote 2 2" xfId="8333" xr:uid="{250D3352-43B9-4873-BE0E-867FA518FA8A}"/>
    <cellStyle name="Table Footnote_Table 5.6 sales of assets 23Feb2010" xfId="8334" xr:uid="{AB291A31-54FF-4963-BEAD-350555E02CD2}"/>
    <cellStyle name="Table Header" xfId="7712" xr:uid="{00000000-0005-0000-0000-0000251F0000}"/>
    <cellStyle name="Table Header 2" xfId="7713" xr:uid="{00000000-0005-0000-0000-0000261F0000}"/>
    <cellStyle name="Table Header 2 2" xfId="7714" xr:uid="{00000000-0005-0000-0000-0000271F0000}"/>
    <cellStyle name="Table Header 2 2 2" xfId="8337" xr:uid="{E6D4EBD5-CFA8-4DDD-8BA1-E94A4968BDD1}"/>
    <cellStyle name="Table Header 2 3" xfId="8336" xr:uid="{245FFF82-D2D1-48C5-88F0-7758D7CFCDA4}"/>
    <cellStyle name="Table Header 3" xfId="8335" xr:uid="{F6BD4B24-276A-4D88-A781-37D8EA71412A}"/>
    <cellStyle name="Table Header_Table 5.6 sales of assets 23Feb2010" xfId="8338" xr:uid="{F051572D-5BFA-47DC-BBF9-6E0921C96503}"/>
    <cellStyle name="Table heading" xfId="7715" xr:uid="{00000000-0005-0000-0000-0000281F0000}"/>
    <cellStyle name="Table Heading 1" xfId="8339" xr:uid="{1C7B6B19-0163-433E-A2EE-F01D3A39992F}"/>
    <cellStyle name="Table Heading 1 2" xfId="8340" xr:uid="{FEB8D213-C574-4917-89B0-8722F7981EE9}"/>
    <cellStyle name="Table Heading 1 2 2" xfId="8341" xr:uid="{6F18E56C-028B-499F-93E8-8BBFC4FFAC27}"/>
    <cellStyle name="Table Heading 1_Table 5.6 sales of assets 23Feb2010" xfId="8342" xr:uid="{AF847F68-EEA2-4194-AC19-1B1253F03C30}"/>
    <cellStyle name="Table Heading 2" xfId="8343" xr:uid="{5A2957A9-41B9-4FF7-AF9D-768534FBC856}"/>
    <cellStyle name="Table Heading 2 2" xfId="8344" xr:uid="{9BDE29DF-8004-4537-9D17-67D326804B61}"/>
    <cellStyle name="Table Heading 2_Table 5.6 sales of assets 23Feb2010" xfId="8345" xr:uid="{83460324-3FCF-485F-8330-BE77C2A7ABBA}"/>
    <cellStyle name="Table Headings Bold" xfId="7716" xr:uid="{00000000-0005-0000-0000-0000291F0000}"/>
    <cellStyle name="Table Headings Bold 2" xfId="7717" xr:uid="{00000000-0005-0000-0000-00002A1F0000}"/>
    <cellStyle name="Table Headings Bold 2 2" xfId="7718" xr:uid="{00000000-0005-0000-0000-00002B1F0000}"/>
    <cellStyle name="Table Of Which" xfId="8346" xr:uid="{1EDD6535-B15D-4EE8-AA8F-316F7F9F38C2}"/>
    <cellStyle name="Table Of Which 2" xfId="8347" xr:uid="{B25A398A-7F0A-4582-9B6D-4DEEA4B5A47B}"/>
    <cellStyle name="Table Of Which_Table 5.6 sales of assets 23Feb2010" xfId="8348" xr:uid="{67327E64-0186-442A-B2FB-01C99E32DBB8}"/>
    <cellStyle name="Table Row Billions" xfId="8349" xr:uid="{9878AAB5-DC19-407D-AD28-646C56B3E9AA}"/>
    <cellStyle name="Table Row Billions 2" xfId="8350" xr:uid="{EFDDB3B1-277E-49FA-BF71-4BC2859A5A84}"/>
    <cellStyle name="Table Row Billions Check" xfId="8351" xr:uid="{27BABBB7-1842-45A1-A0D8-0A7322DF44AD}"/>
    <cellStyle name="Table Row Billions Check 2" xfId="8352" xr:uid="{B107E93E-AB38-4E67-A761-FAC943A41937}"/>
    <cellStyle name="Table Row Billions Check 3" xfId="8353" xr:uid="{1274B6E8-1836-41D5-BD65-72F07C39A054}"/>
    <cellStyle name="Table Row Billions Check_asset sales" xfId="8354" xr:uid="{2296AEA2-9987-4387-B543-16DC27EE8271}"/>
    <cellStyle name="Table Row Billions_Table 5.6 sales of assets 23Feb2010" xfId="8355" xr:uid="{E87C5FBF-6430-47E9-8F3A-003E2B372C6A}"/>
    <cellStyle name="Table Row Millions" xfId="8356" xr:uid="{E021721E-2357-4BF8-BA8F-E2EB0D5A93B9}"/>
    <cellStyle name="Table Row Millions 2" xfId="8357" xr:uid="{D2EE7141-B7AD-4E9E-830C-42DB9CE19656}"/>
    <cellStyle name="Table Row Millions 2 2" xfId="8358" xr:uid="{8B909E38-68F9-47CF-94BE-B4FD548B18AD}"/>
    <cellStyle name="Table Row Millions Check" xfId="8359" xr:uid="{B43A8C92-B850-4EE6-B253-F16155BC4D04}"/>
    <cellStyle name="Table Row Millions Check 2" xfId="8360" xr:uid="{C976C5B8-B83A-4828-A699-966C48F2725A}"/>
    <cellStyle name="Table Row Millions Check 3" xfId="8361" xr:uid="{7E3ACC77-2E3A-469B-976F-54871606C47C}"/>
    <cellStyle name="Table Row Millions Check 4" xfId="8362" xr:uid="{24D5427E-D2F0-4356-B023-63BCDC82F2D1}"/>
    <cellStyle name="Table Row Millions Check_asset sales" xfId="8363" xr:uid="{CCF2043C-2415-4568-AFBF-404E78A2D6A8}"/>
    <cellStyle name="Table Row Millions_Table 5.6 sales of assets 23Feb2010" xfId="8364" xr:uid="{DBD90A62-7758-44BB-AE18-61604A42E947}"/>
    <cellStyle name="Table Row Percentage" xfId="8365" xr:uid="{AFE319C6-6B83-4755-84AF-169136F26130}"/>
    <cellStyle name="Table Row Percentage 2" xfId="8366" xr:uid="{0FFB7E85-B528-4990-99C5-D61BA9302D70}"/>
    <cellStyle name="Table Row Percentage Check" xfId="8367" xr:uid="{8D2DBFFD-23B2-4744-9A39-3E4FFC87D6F9}"/>
    <cellStyle name="Table Row Percentage Check 2" xfId="8368" xr:uid="{BFD1CD00-237A-4781-960D-CECB875E1D15}"/>
    <cellStyle name="Table Row Percentage Check 3" xfId="8369" xr:uid="{974673BA-E038-4860-92C1-40040A258BBD}"/>
    <cellStyle name="Table Row Percentage Check_asset sales" xfId="8370" xr:uid="{ADB433C2-6BEF-41BE-AE37-44501731D06B}"/>
    <cellStyle name="Table Row Percentage_Table 5.6 sales of assets 23Feb2010" xfId="8371" xr:uid="{79957951-2537-42B9-B63A-B9725B65E326}"/>
    <cellStyle name="Table Total Billions" xfId="8372" xr:uid="{6A02B513-AFB7-4699-8694-3B85F3231088}"/>
    <cellStyle name="Table Total Billions 2" xfId="8373" xr:uid="{15F68D8E-8218-4BC6-817F-85A25A7241C4}"/>
    <cellStyle name="Table Total Billions_Table 5.6 sales of assets 23Feb2010" xfId="8374" xr:uid="{89FE1123-36FB-4EE7-B672-FCA37EB1C86F}"/>
    <cellStyle name="Table Total Millions" xfId="8375" xr:uid="{2D110574-2C64-4070-8179-B66A82052AA5}"/>
    <cellStyle name="Table Total Millions 2" xfId="8376" xr:uid="{9A47D42E-540B-443D-A123-B023D5C4AF88}"/>
    <cellStyle name="Table Total Millions 2 2" xfId="8377" xr:uid="{60B76C90-F0B5-4FA7-95E5-3E7A8A4E8844}"/>
    <cellStyle name="Table Total Millions_Table 5.6 sales of assets 23Feb2010" xfId="8378" xr:uid="{381DB1BA-940D-4138-97C9-52BEC1B41CED}"/>
    <cellStyle name="Table Total Percentage" xfId="8379" xr:uid="{28FF4F0E-8161-4613-8D8C-8BEA9B8359CF}"/>
    <cellStyle name="Table Total Percentage 2" xfId="8380" xr:uid="{3580EE68-C8CF-4675-84A2-C49C81AA7528}"/>
    <cellStyle name="Table Total Percentage_Table 5.6 sales of assets 23Feb2010" xfId="8381" xr:uid="{9BB7022B-585B-4487-8A90-4A2F4671B5CD}"/>
    <cellStyle name="Table Units" xfId="8382" xr:uid="{58034F0C-61F8-4FA3-B27D-90583561C2EC}"/>
    <cellStyle name="Table Units 2" xfId="8383" xr:uid="{51ED2F58-E012-4B19-B0FB-29709343CCC9}"/>
    <cellStyle name="Table Units 2 2" xfId="8384" xr:uid="{CE27DFFF-FE1D-402F-A7F7-C9DE9EAF670C}"/>
    <cellStyle name="Table Units_Table 5.6 sales of assets 23Feb2010" xfId="8385" xr:uid="{A1BBC74A-46EA-4778-ADA0-1C2F6F8978BC}"/>
    <cellStyle name="Table_HDR" xfId="7719" xr:uid="{00000000-0005-0000-0000-00002C1F0000}"/>
    <cellStyle name="TableCell" xfId="7720" xr:uid="{00000000-0005-0000-0000-00002D1F0000}"/>
    <cellStyle name="TableCell 2" xfId="7721" xr:uid="{00000000-0005-0000-0000-00002E1F0000}"/>
    <cellStyle name="TableCell 2 2" xfId="7722" xr:uid="{00000000-0005-0000-0000-00002F1F0000}"/>
    <cellStyle name="TableCell 2 2 2" xfId="7723" xr:uid="{00000000-0005-0000-0000-0000301F0000}"/>
    <cellStyle name="TableCell 3" xfId="7724" xr:uid="{00000000-0005-0000-0000-0000311F0000}"/>
    <cellStyle name="TableCell 3 2" xfId="7725" xr:uid="{00000000-0005-0000-0000-0000321F0000}"/>
    <cellStyle name="TableCell 3 2 2" xfId="7726" xr:uid="{00000000-0005-0000-0000-0000331F0000}"/>
    <cellStyle name="TableCell 3 3" xfId="7727" xr:uid="{00000000-0005-0000-0000-0000341F0000}"/>
    <cellStyle name="TableCell 3 3 2" xfId="7728" xr:uid="{00000000-0005-0000-0000-0000351F0000}"/>
    <cellStyle name="TableCell 3 3 3" xfId="7729" xr:uid="{00000000-0005-0000-0000-0000361F0000}"/>
    <cellStyle name="TableCell 3 4" xfId="7730" xr:uid="{00000000-0005-0000-0000-0000371F0000}"/>
    <cellStyle name="TableCell 4" xfId="7731" xr:uid="{00000000-0005-0000-0000-0000381F0000}"/>
    <cellStyle name="TableCell 4 2" xfId="7732" xr:uid="{00000000-0005-0000-0000-0000391F0000}"/>
    <cellStyle name="TableCell 4 3" xfId="7733" xr:uid="{00000000-0005-0000-0000-00003A1F0000}"/>
    <cellStyle name="TableCell_Gas Flow Dynamics" xfId="7734" xr:uid="{00000000-0005-0000-0000-00003B1F0000}"/>
    <cellStyle name="Text" xfId="7735" xr:uid="{00000000-0005-0000-0000-00003C1F0000}"/>
    <cellStyle name="Times New Roman" xfId="8386" xr:uid="{3F477B17-4CAB-463D-8125-34C1062EB329}"/>
    <cellStyle name="Title 2" xfId="7736" xr:uid="{00000000-0005-0000-0000-00003D1F0000}"/>
    <cellStyle name="Title 2 2" xfId="7737" xr:uid="{00000000-0005-0000-0000-00003E1F0000}"/>
    <cellStyle name="Title 2 2 2" xfId="7738" xr:uid="{00000000-0005-0000-0000-00003F1F0000}"/>
    <cellStyle name="Title 2 3" xfId="7739" xr:uid="{00000000-0005-0000-0000-0000401F0000}"/>
    <cellStyle name="Title 2 3 2" xfId="7740" xr:uid="{00000000-0005-0000-0000-0000411F0000}"/>
    <cellStyle name="Title 2 4" xfId="7741" xr:uid="{00000000-0005-0000-0000-0000421F0000}"/>
    <cellStyle name="Title 3" xfId="7742" xr:uid="{00000000-0005-0000-0000-0000431F0000}"/>
    <cellStyle name="Title 3 2" xfId="7743" xr:uid="{00000000-0005-0000-0000-0000441F0000}"/>
    <cellStyle name="Title 3 2 2" xfId="7744" xr:uid="{00000000-0005-0000-0000-0000451F0000}"/>
    <cellStyle name="Title 3 3" xfId="7745" xr:uid="{00000000-0005-0000-0000-0000461F0000}"/>
    <cellStyle name="Title 3 3 2" xfId="7746" xr:uid="{00000000-0005-0000-0000-0000471F0000}"/>
    <cellStyle name="Title 3 4" xfId="7747" xr:uid="{00000000-0005-0000-0000-0000481F0000}"/>
    <cellStyle name="Title 3 5" xfId="8387" xr:uid="{0FA6C613-1C23-4DD0-BE4C-AA65CF543F9F}"/>
    <cellStyle name="Title 4" xfId="7748" xr:uid="{00000000-0005-0000-0000-0000491F0000}"/>
    <cellStyle name="Title 4 2" xfId="7749" xr:uid="{00000000-0005-0000-0000-00004A1F0000}"/>
    <cellStyle name="Title 4 2 2" xfId="7750" xr:uid="{00000000-0005-0000-0000-00004B1F0000}"/>
    <cellStyle name="Title 4 3" xfId="8388" xr:uid="{AA32047C-B94F-42AC-BDC2-A8ADFD64C3F6}"/>
    <cellStyle name="Title 5" xfId="7751" xr:uid="{00000000-0005-0000-0000-00004C1F0000}"/>
    <cellStyle name="Title 5 2" xfId="7752" xr:uid="{00000000-0005-0000-0000-00004D1F0000}"/>
    <cellStyle name="Title 6" xfId="7753" xr:uid="{00000000-0005-0000-0000-00004E1F0000}"/>
    <cellStyle name="Title 6 2" xfId="7754" xr:uid="{00000000-0005-0000-0000-00004F1F0000}"/>
    <cellStyle name="Title 7" xfId="7755" xr:uid="{00000000-0005-0000-0000-0000501F0000}"/>
    <cellStyle name="Titles" xfId="7756" xr:uid="{00000000-0005-0000-0000-0000511F0000}"/>
    <cellStyle name="Titles 2" xfId="7757" xr:uid="{00000000-0005-0000-0000-0000521F0000}"/>
    <cellStyle name="Titles 2 2" xfId="7758" xr:uid="{00000000-0005-0000-0000-0000531F0000}"/>
    <cellStyle name="Total 2" xfId="7759" xr:uid="{00000000-0005-0000-0000-0000541F0000}"/>
    <cellStyle name="Total 2 2" xfId="7760" xr:uid="{00000000-0005-0000-0000-0000551F0000}"/>
    <cellStyle name="Total 2 2 2" xfId="7761" xr:uid="{00000000-0005-0000-0000-0000561F0000}"/>
    <cellStyle name="Total 2 3" xfId="7762" xr:uid="{00000000-0005-0000-0000-0000571F0000}"/>
    <cellStyle name="Total 2 3 2" xfId="7763" xr:uid="{00000000-0005-0000-0000-0000581F0000}"/>
    <cellStyle name="Total 2 4" xfId="7764" xr:uid="{00000000-0005-0000-0000-0000591F0000}"/>
    <cellStyle name="Total 3" xfId="7765" xr:uid="{00000000-0005-0000-0000-00005A1F0000}"/>
    <cellStyle name="Total 3 2" xfId="7766" xr:uid="{00000000-0005-0000-0000-00005B1F0000}"/>
    <cellStyle name="Total 3 2 2" xfId="7767" xr:uid="{00000000-0005-0000-0000-00005C1F0000}"/>
    <cellStyle name="Total 3 3" xfId="7768" xr:uid="{00000000-0005-0000-0000-00005D1F0000}"/>
    <cellStyle name="Total 3 3 2" xfId="7769" xr:uid="{00000000-0005-0000-0000-00005E1F0000}"/>
    <cellStyle name="Total 3 4" xfId="7770" xr:uid="{00000000-0005-0000-0000-00005F1F0000}"/>
    <cellStyle name="Total 4" xfId="7771" xr:uid="{00000000-0005-0000-0000-0000601F0000}"/>
    <cellStyle name="Total 4 2" xfId="7772" xr:uid="{00000000-0005-0000-0000-0000611F0000}"/>
    <cellStyle name="Total 4 2 2" xfId="7773" xr:uid="{00000000-0005-0000-0000-0000621F0000}"/>
    <cellStyle name="Total 5" xfId="7774" xr:uid="{00000000-0005-0000-0000-0000631F0000}"/>
    <cellStyle name="Total 5 2" xfId="7775" xr:uid="{00000000-0005-0000-0000-0000641F0000}"/>
    <cellStyle name="Total 6" xfId="7776" xr:uid="{00000000-0005-0000-0000-0000651F0000}"/>
    <cellStyle name="Total 6 2" xfId="7777" xr:uid="{00000000-0005-0000-0000-0000661F0000}"/>
    <cellStyle name="Total 7" xfId="7778" xr:uid="{00000000-0005-0000-0000-0000671F0000}"/>
    <cellStyle name="Total Line" xfId="7779" xr:uid="{00000000-0005-0000-0000-0000681F0000}"/>
    <cellStyle name="Total Line 2" xfId="7780" xr:uid="{00000000-0005-0000-0000-0000691F0000}"/>
    <cellStyle name="Total Line 2 2" xfId="7781" xr:uid="{00000000-0005-0000-0000-00006A1F0000}"/>
    <cellStyle name="Totals" xfId="7782" xr:uid="{00000000-0005-0000-0000-00006B1F0000}"/>
    <cellStyle name="Totals [0]" xfId="7783" xr:uid="{00000000-0005-0000-0000-00006C1F0000}"/>
    <cellStyle name="Totals [0] 2" xfId="7784" xr:uid="{00000000-0005-0000-0000-00006D1F0000}"/>
    <cellStyle name="Totals [0] 2 2" xfId="7785" xr:uid="{00000000-0005-0000-0000-00006E1F0000}"/>
    <cellStyle name="Totals [2]" xfId="7786" xr:uid="{00000000-0005-0000-0000-00006F1F0000}"/>
    <cellStyle name="Totals [2] 2" xfId="7787" xr:uid="{00000000-0005-0000-0000-0000701F0000}"/>
    <cellStyle name="Totals [2] 2 2" xfId="7788" xr:uid="{00000000-0005-0000-0000-0000711F0000}"/>
    <cellStyle name="Totals 10" xfId="7789" xr:uid="{00000000-0005-0000-0000-0000721F0000}"/>
    <cellStyle name="Totals 11" xfId="7790" xr:uid="{00000000-0005-0000-0000-0000731F0000}"/>
    <cellStyle name="Totals 12" xfId="7791" xr:uid="{00000000-0005-0000-0000-0000741F0000}"/>
    <cellStyle name="Totals 13" xfId="7792" xr:uid="{00000000-0005-0000-0000-0000751F0000}"/>
    <cellStyle name="Totals 14" xfId="7793" xr:uid="{00000000-0005-0000-0000-0000761F0000}"/>
    <cellStyle name="Totals 15" xfId="7794" xr:uid="{00000000-0005-0000-0000-0000771F0000}"/>
    <cellStyle name="Totals 2" xfId="7795" xr:uid="{00000000-0005-0000-0000-0000781F0000}"/>
    <cellStyle name="Totals 2 2" xfId="7796" xr:uid="{00000000-0005-0000-0000-0000791F0000}"/>
    <cellStyle name="Totals 3" xfId="7797" xr:uid="{00000000-0005-0000-0000-00007A1F0000}"/>
    <cellStyle name="Totals 4" xfId="7798" xr:uid="{00000000-0005-0000-0000-00007B1F0000}"/>
    <cellStyle name="Totals 5" xfId="7799" xr:uid="{00000000-0005-0000-0000-00007C1F0000}"/>
    <cellStyle name="Totals 6" xfId="7800" xr:uid="{00000000-0005-0000-0000-00007D1F0000}"/>
    <cellStyle name="Totals 7" xfId="7801" xr:uid="{00000000-0005-0000-0000-00007E1F0000}"/>
    <cellStyle name="Totals 8" xfId="7802" xr:uid="{00000000-0005-0000-0000-00007F1F0000}"/>
    <cellStyle name="Totals 9" xfId="7803" xr:uid="{00000000-0005-0000-0000-0000801F0000}"/>
    <cellStyle name="Totals_2002_11_18 Apache_Data" xfId="7804" xr:uid="{00000000-0005-0000-0000-0000811F0000}"/>
    <cellStyle name="Unprotected" xfId="7805" xr:uid="{00000000-0005-0000-0000-0000821F0000}"/>
    <cellStyle name="Unprotected 2" xfId="7806" xr:uid="{00000000-0005-0000-0000-0000831F0000}"/>
    <cellStyle name="Unprotected 3" xfId="7807" xr:uid="{00000000-0005-0000-0000-0000841F0000}"/>
    <cellStyle name="UnProtectedCalc" xfId="7808" xr:uid="{00000000-0005-0000-0000-0000851F0000}"/>
    <cellStyle name="UnProtectedCalc 2" xfId="7809" xr:uid="{00000000-0005-0000-0000-0000861F0000}"/>
    <cellStyle name="UnProtectedCalc 2 2" xfId="7810" xr:uid="{00000000-0005-0000-0000-0000871F0000}"/>
    <cellStyle name="User_Defined_A" xfId="7811" xr:uid="{00000000-0005-0000-0000-0000881F0000}"/>
    <cellStyle name="Währung [0]_Imp02" xfId="7812" xr:uid="{00000000-0005-0000-0000-0000891F0000}"/>
    <cellStyle name="Währung_Imp02" xfId="7813" xr:uid="{00000000-0005-0000-0000-00008A1F0000}"/>
    <cellStyle name="Warning Text 2" xfId="7814" xr:uid="{00000000-0005-0000-0000-00008B1F0000}"/>
    <cellStyle name="Warning Text 2 2" xfId="7815" xr:uid="{00000000-0005-0000-0000-00008C1F0000}"/>
    <cellStyle name="Warning Text 2 2 2" xfId="7816" xr:uid="{00000000-0005-0000-0000-00008D1F0000}"/>
    <cellStyle name="Warning Text 2 3" xfId="7817" xr:uid="{00000000-0005-0000-0000-00008E1F0000}"/>
    <cellStyle name="Warning Text 3" xfId="7818" xr:uid="{00000000-0005-0000-0000-00008F1F0000}"/>
    <cellStyle name="Warning Text 3 2" xfId="7819" xr:uid="{00000000-0005-0000-0000-0000901F0000}"/>
    <cellStyle name="Warning Text 3 2 2" xfId="7820" xr:uid="{00000000-0005-0000-0000-0000911F0000}"/>
    <cellStyle name="Warning Text 3 3" xfId="7821" xr:uid="{00000000-0005-0000-0000-0000921F0000}"/>
    <cellStyle name="Warning Text 4" xfId="7822" xr:uid="{00000000-0005-0000-0000-0000931F0000}"/>
    <cellStyle name="Warning Text 4 2" xfId="7823" xr:uid="{00000000-0005-0000-0000-0000941F0000}"/>
    <cellStyle name="Warning Text 4 2 2" xfId="7824" xr:uid="{00000000-0005-0000-0000-0000951F0000}"/>
    <cellStyle name="Warning Text 5" xfId="7825" xr:uid="{00000000-0005-0000-0000-0000961F0000}"/>
    <cellStyle name="Warning Text 5 2" xfId="7826" xr:uid="{00000000-0005-0000-0000-0000971F0000}"/>
    <cellStyle name="Warning Text 6" xfId="7827" xr:uid="{00000000-0005-0000-0000-0000981F0000}"/>
    <cellStyle name="whole number" xfId="8391" xr:uid="{86944102-0018-4FCE-8B27-E8DE3693BEA2}"/>
    <cellStyle name="wmColumnHeading" xfId="7828" xr:uid="{00000000-0005-0000-0000-0000991F0000}"/>
    <cellStyle name="wmColumnHeading 2" xfId="7829" xr:uid="{00000000-0005-0000-0000-00009A1F0000}"/>
    <cellStyle name="wmColumnHeading 2 2" xfId="7830" xr:uid="{00000000-0005-0000-0000-00009B1F0000}"/>
    <cellStyle name="wmNormal" xfId="7831" xr:uid="{00000000-0005-0000-0000-00009C1F0000}"/>
    <cellStyle name="wmNormal 2" xfId="7832" xr:uid="{00000000-0005-0000-0000-00009D1F0000}"/>
    <cellStyle name="wmNormal 2 2" xfId="7833" xr:uid="{00000000-0005-0000-0000-00009E1F0000}"/>
    <cellStyle name="wmNormal 2 2 2" xfId="7834" xr:uid="{00000000-0005-0000-0000-00009F1F0000}"/>
    <cellStyle name="wmNormal 3" xfId="7835" xr:uid="{00000000-0005-0000-0000-0000A01F0000}"/>
    <cellStyle name="wmNormal 3 2" xfId="7836" xr:uid="{00000000-0005-0000-0000-0000A11F0000}"/>
    <cellStyle name="wmNormal 3 2 2" xfId="7837" xr:uid="{00000000-0005-0000-0000-0000A21F0000}"/>
    <cellStyle name="wmNormal 3 3" xfId="7838" xr:uid="{00000000-0005-0000-0000-0000A31F0000}"/>
    <cellStyle name="wmNormal 3 3 2" xfId="7839" xr:uid="{00000000-0005-0000-0000-0000A41F0000}"/>
    <cellStyle name="wmNormal 3 3 3" xfId="7840" xr:uid="{00000000-0005-0000-0000-0000A51F0000}"/>
    <cellStyle name="wmNormal 3 4" xfId="7841" xr:uid="{00000000-0005-0000-0000-0000A61F0000}"/>
    <cellStyle name="wmNormal 4" xfId="7842" xr:uid="{00000000-0005-0000-0000-0000A71F0000}"/>
    <cellStyle name="wmNormal 4 2" xfId="7843" xr:uid="{00000000-0005-0000-0000-0000A81F0000}"/>
    <cellStyle name="wmNormal 4 3" xfId="7844" xr:uid="{00000000-0005-0000-0000-0000A91F0000}"/>
    <cellStyle name="wmNormal_Gas Flow Dynamics" xfId="7845" xr:uid="{00000000-0005-0000-0000-0000AA1F0000}"/>
    <cellStyle name="wmNormalWorkings" xfId="7846" xr:uid="{00000000-0005-0000-0000-0000AB1F0000}"/>
    <cellStyle name="wmNormalWorkings 2" xfId="7847" xr:uid="{00000000-0005-0000-0000-0000AC1F0000}"/>
    <cellStyle name="wmNormalWorkings 2 2" xfId="7848" xr:uid="{00000000-0005-0000-0000-0000AD1F0000}"/>
    <cellStyle name="wmPercent" xfId="7849" xr:uid="{00000000-0005-0000-0000-0000AE1F0000}"/>
    <cellStyle name="wmPercent 2" xfId="7850" xr:uid="{00000000-0005-0000-0000-0000AF1F0000}"/>
    <cellStyle name="wmPercent 2 2" xfId="7851" xr:uid="{00000000-0005-0000-0000-0000B01F0000}"/>
    <cellStyle name="wmPercent 2 2 2" xfId="7852" xr:uid="{00000000-0005-0000-0000-0000B11F0000}"/>
    <cellStyle name="wmPercent 3" xfId="7853" xr:uid="{00000000-0005-0000-0000-0000B21F0000}"/>
    <cellStyle name="wmPercent 3 2" xfId="7854" xr:uid="{00000000-0005-0000-0000-0000B31F0000}"/>
    <cellStyle name="wmPercent 3 2 2" xfId="7855" xr:uid="{00000000-0005-0000-0000-0000B41F0000}"/>
    <cellStyle name="wmPercent 3 3" xfId="7856" xr:uid="{00000000-0005-0000-0000-0000B51F0000}"/>
    <cellStyle name="wmPercent 3 3 2" xfId="7857" xr:uid="{00000000-0005-0000-0000-0000B61F0000}"/>
    <cellStyle name="wmPercent 3 3 3" xfId="7858" xr:uid="{00000000-0005-0000-0000-0000B71F0000}"/>
    <cellStyle name="wmPercent 3 4" xfId="7859" xr:uid="{00000000-0005-0000-0000-0000B81F0000}"/>
    <cellStyle name="wmPercent 4" xfId="7860" xr:uid="{00000000-0005-0000-0000-0000B91F0000}"/>
    <cellStyle name="wmPercent 4 2" xfId="7861" xr:uid="{00000000-0005-0000-0000-0000BA1F0000}"/>
    <cellStyle name="wmPercent 4 3" xfId="7862" xr:uid="{00000000-0005-0000-0000-0000BB1F0000}"/>
    <cellStyle name="wmPercent_Gas Flow Dynamics" xfId="7863" xr:uid="{00000000-0005-0000-0000-0000BC1F0000}"/>
    <cellStyle name="wmReportTitle" xfId="7864" xr:uid="{00000000-0005-0000-0000-0000BD1F0000}"/>
    <cellStyle name="wmReportTitle 2" xfId="7865" xr:uid="{00000000-0005-0000-0000-0000BE1F0000}"/>
    <cellStyle name="wmReportTitle 2 2" xfId="7866" xr:uid="{00000000-0005-0000-0000-0000BF1F0000}"/>
    <cellStyle name="wmSubHeading" xfId="7867" xr:uid="{00000000-0005-0000-0000-0000C01F0000}"/>
    <cellStyle name="wmSubHeading 2" xfId="7868" xr:uid="{00000000-0005-0000-0000-0000C11F0000}"/>
    <cellStyle name="wmSubHeading 2 2" xfId="7869" xr:uid="{00000000-0005-0000-0000-0000C21F0000}"/>
    <cellStyle name="wmWorkingVariables" xfId="7870" xr:uid="{00000000-0005-0000-0000-0000C31F0000}"/>
    <cellStyle name="wmWorkingVariables 2" xfId="7871" xr:uid="{00000000-0005-0000-0000-0000C41F0000}"/>
    <cellStyle name="wmWorkingVariables 2 2" xfId="7872" xr:uid="{00000000-0005-0000-0000-0000C51F0000}"/>
    <cellStyle name="wmYears" xfId="7873" xr:uid="{00000000-0005-0000-0000-0000C61F0000}"/>
    <cellStyle name="wmYears 2" xfId="7874" xr:uid="{00000000-0005-0000-0000-0000C71F0000}"/>
    <cellStyle name="wmYears 2 2" xfId="7875" xr:uid="{00000000-0005-0000-0000-0000C81F0000}"/>
    <cellStyle name="Year" xfId="7876" xr:uid="{00000000-0005-0000-0000-0000C91F0000}"/>
    <cellStyle name="Year 2" xfId="7877" xr:uid="{00000000-0005-0000-0000-0000CA1F0000}"/>
    <cellStyle name="Year 2 2" xfId="7878" xr:uid="{00000000-0005-0000-0000-0000CB1F0000}"/>
    <cellStyle name="Year2" xfId="7879" xr:uid="{00000000-0005-0000-0000-0000CC1F0000}"/>
    <cellStyle name="Year2 2" xfId="7880" xr:uid="{00000000-0005-0000-0000-0000CD1F0000}"/>
    <cellStyle name="Year2 2 2" xfId="7881" xr:uid="{00000000-0005-0000-0000-0000CE1F0000}"/>
    <cellStyle name="Years" xfId="7882" xr:uid="{00000000-0005-0000-0000-0000CF1F0000}"/>
    <cellStyle name="Years 2" xfId="7883" xr:uid="{00000000-0005-0000-0000-0000D01F0000}"/>
    <cellStyle name="Years 2 2" xfId="7884" xr:uid="{00000000-0005-0000-0000-0000D11F0000}"/>
    <cellStyle name="Years2" xfId="7885" xr:uid="{00000000-0005-0000-0000-0000D21F0000}"/>
    <cellStyle name="Years2 2" xfId="7886" xr:uid="{00000000-0005-0000-0000-0000D31F0000}"/>
    <cellStyle name="Years2 2 2" xfId="7887" xr:uid="{00000000-0005-0000-0000-0000D41F0000}"/>
    <cellStyle name="Обычный_2++" xfId="7888" xr:uid="{00000000-0005-0000-0000-0000D51F0000}"/>
    <cellStyle name="常规_05年7月重点企业主要产品产量" xfId="7889" xr:uid="{00000000-0005-0000-0000-0000D61F000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171372</xdr:colOff>
      <xdr:row>1</xdr:row>
      <xdr:rowOff>2184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lowcarboncontracts.uk/index.php/dashboards/cfd/levy-dashboards" TargetMode="External"/><Relationship Id="rId7" Type="http://schemas.openxmlformats.org/officeDocument/2006/relationships/vmlDrawing" Target="../drawings/vmlDrawing2.vml"/><Relationship Id="rId2" Type="http://schemas.openxmlformats.org/officeDocument/2006/relationships/hyperlink" Target="http://www.legislation.gov.uk/uksi/2015/721/regulation/4/made" TargetMode="External"/><Relationship Id="rId1" Type="http://schemas.openxmlformats.org/officeDocument/2006/relationships/hyperlink" Target="https://www.emrsettlement.co.uk/settlement-data/settlement-data-roles/" TargetMode="External"/><Relationship Id="rId6" Type="http://schemas.openxmlformats.org/officeDocument/2006/relationships/printerSettings" Target="../printerSettings/printerSettings10.bin"/><Relationship Id="rId5" Type="http://schemas.openxmlformats.org/officeDocument/2006/relationships/hyperlink" Target="https://www.lowcarboncontracts.uk/index.php/dashboards/cfd/levy-dashboards" TargetMode="External"/><Relationship Id="rId4" Type="http://schemas.openxmlformats.org/officeDocument/2006/relationships/hyperlink" Target="https://www.lowcarboncontracts.uk/dashboards/cfd/actuals-dashboards/reconciled-daily-levy-rat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7" Type="http://schemas.openxmlformats.org/officeDocument/2006/relationships/comments" Target="../comments3.xml"/><Relationship Id="rId2" Type="http://schemas.openxmlformats.org/officeDocument/2006/relationships/hyperlink" Target="https://www.ofgem.gov.uk/publications-and-updates/feed-tariffs-guidance-licensed-electricity-suppliers-version-11" TargetMode="External"/><Relationship Id="rId1" Type="http://schemas.openxmlformats.org/officeDocument/2006/relationships/hyperlink" Target="https://www.gov.uk/government/collections/annual-renewables-obligation-level-calculations" TargetMode="External"/><Relationship Id="rId6" Type="http://schemas.openxmlformats.org/officeDocument/2006/relationships/vmlDrawing" Target="../drawings/vmlDrawing3.vml"/><Relationship Id="rId5" Type="http://schemas.openxmlformats.org/officeDocument/2006/relationships/printerSettings" Target="../printerSettings/printerSettings11.bin"/><Relationship Id="rId4" Type="http://schemas.openxmlformats.org/officeDocument/2006/relationships/hyperlink" Target="https://www.ofgem.gov.uk/environmental-programmes/fit/contacts-guidance-and-resources/public-reports-and-data-fit/annual-reports"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2.bin"/><Relationship Id="rId1" Type="http://schemas.openxmlformats.org/officeDocument/2006/relationships/hyperlink" Target="https://obr.uk/efo/economic-and-fiscal-outlook-october-2021/" TargetMode="External"/><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obr.uk/efo/economic-and-fiscal-outlook-october-2021/" TargetMode="External"/><Relationship Id="rId2" Type="http://schemas.openxmlformats.org/officeDocument/2006/relationships/hyperlink" Target="https://www.nationalgrideso.com/industry-information/charging/assistance-areas-high-electricity-distribution-costs-aahedc" TargetMode="External"/><Relationship Id="rId1" Type="http://schemas.openxmlformats.org/officeDocument/2006/relationships/hyperlink" Target="https://www.nationalgrideso.com/industry-information/charging/assistance-areas-high-electricity-distribution-costs-aahedc"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gov.uk/government/publications/green-gas-levy-ggl-rates-and-exemptions/green-gas-levy-ggl-rates-underlying-variables-mutualisation-threshold" TargetMode="External"/><Relationship Id="rId1" Type="http://schemas.openxmlformats.org/officeDocument/2006/relationships/hyperlink" Target="https://www.gov.uk/government/publications/green-gas-levy-ggl-rates-and-exemptions/green-gas-levy-ggl-rates-underlying-variables-mutualisation-threshol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obr.uk/efo/economic-and-fiscal-outlook-october-2021/" TargetMode="External"/><Relationship Id="rId2" Type="http://schemas.openxmlformats.org/officeDocument/2006/relationships/hyperlink" Target="https://www.gov.uk/government/collections/annual-renewables-obligation-level-calculations" TargetMode="External"/><Relationship Id="rId1" Type="http://schemas.openxmlformats.org/officeDocument/2006/relationships/hyperlink" Target="https://www.ofgem.gov.uk/environmental-programmes/ro/energy-suppliers" TargetMode="External"/><Relationship Id="rId5" Type="http://schemas.openxmlformats.org/officeDocument/2006/relationships/printerSettings" Target="../printerSettings/printerSettings9.bin"/><Relationship Id="rId4" Type="http://schemas.openxmlformats.org/officeDocument/2006/relationships/hyperlink" Target="https://www.ofgem.gov.uk/environmental-programmes/ro/energy-suppli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autoPageBreaks="0"/>
  </sheetPr>
  <dimension ref="A1:J23"/>
  <sheetViews>
    <sheetView topLeftCell="D11" zoomScaleNormal="100" workbookViewId="0">
      <selection activeCell="D16" sqref="D16"/>
    </sheetView>
  </sheetViews>
  <sheetFormatPr defaultColWidth="0" defaultRowHeight="13.5" zeroHeight="1"/>
  <cols>
    <col min="1" max="1" width="15.61328125" customWidth="1"/>
    <col min="2" max="2" width="19.15234375" customWidth="1"/>
    <col min="3" max="3" width="15.61328125" customWidth="1"/>
    <col min="4" max="4" width="146.61328125" customWidth="1"/>
    <col min="5" max="5" width="8.84375" customWidth="1"/>
    <col min="6" max="10" width="0" hidden="1" customWidth="1"/>
    <col min="11" max="16384" width="8.84375" hidden="1"/>
  </cols>
  <sheetData>
    <row r="1" spans="1:10" s="196" customFormat="1" ht="57" customHeight="1">
      <c r="A1" s="196" t="s">
        <v>230</v>
      </c>
      <c r="D1" s="197"/>
      <c r="E1" s="197"/>
    </row>
    <row r="2" spans="1:10" ht="14.5">
      <c r="A2" s="13"/>
      <c r="B2" s="13"/>
      <c r="C2" s="13"/>
      <c r="D2" s="13"/>
      <c r="E2" s="13"/>
      <c r="F2" s="13"/>
      <c r="G2" s="13"/>
      <c r="H2" s="13"/>
      <c r="I2" s="13"/>
    </row>
    <row r="3" spans="1:10" s="25" customFormat="1" ht="18.5">
      <c r="A3" s="13"/>
      <c r="B3" s="192" t="s">
        <v>257</v>
      </c>
      <c r="C3" s="13"/>
      <c r="D3" s="13"/>
      <c r="E3" s="13"/>
      <c r="F3" s="13"/>
      <c r="G3" s="13"/>
      <c r="H3" s="13"/>
      <c r="I3" s="13"/>
      <c r="J3"/>
    </row>
    <row r="4" spans="1:10" s="25" customFormat="1" ht="14.5">
      <c r="B4" s="16"/>
      <c r="C4" s="13"/>
      <c r="D4" s="14"/>
      <c r="E4" s="13"/>
      <c r="F4" s="13"/>
      <c r="G4" s="13"/>
      <c r="H4" s="13"/>
      <c r="I4" s="13"/>
      <c r="J4" s="13"/>
    </row>
    <row r="5" spans="1:10" s="25" customFormat="1" ht="22.5" customHeight="1">
      <c r="B5" s="17" t="s">
        <v>69</v>
      </c>
      <c r="C5" s="17" t="s">
        <v>75</v>
      </c>
      <c r="D5" s="17" t="s">
        <v>70</v>
      </c>
      <c r="E5" s="13"/>
      <c r="F5" s="13"/>
      <c r="G5" s="13"/>
      <c r="H5" s="13"/>
      <c r="I5" s="13"/>
      <c r="J5" s="13"/>
    </row>
    <row r="6" spans="1:10" s="25" customFormat="1" ht="14.5">
      <c r="B6" s="193" t="s">
        <v>259</v>
      </c>
      <c r="C6" s="18">
        <v>43349</v>
      </c>
      <c r="D6" s="172" t="s">
        <v>258</v>
      </c>
      <c r="E6" s="13"/>
      <c r="F6" s="13"/>
      <c r="G6" s="13"/>
      <c r="H6" s="13"/>
      <c r="I6" s="13"/>
      <c r="J6" s="13"/>
    </row>
    <row r="7" spans="1:10" s="25" customFormat="1" ht="152.25" customHeight="1">
      <c r="B7" s="198" t="s">
        <v>260</v>
      </c>
      <c r="C7" s="199">
        <v>43410</v>
      </c>
      <c r="D7" s="195" t="s">
        <v>262</v>
      </c>
      <c r="E7" s="13"/>
      <c r="F7" s="13"/>
      <c r="G7" s="13"/>
      <c r="H7" s="13"/>
      <c r="I7" s="13"/>
      <c r="J7" s="13"/>
    </row>
    <row r="8" spans="1:10" s="25" customFormat="1" ht="43.5">
      <c r="B8" s="207" t="s">
        <v>274</v>
      </c>
      <c r="C8" s="199">
        <v>43138</v>
      </c>
      <c r="D8" s="205" t="s">
        <v>275</v>
      </c>
      <c r="E8" s="13"/>
      <c r="F8" s="13"/>
      <c r="G8" s="13"/>
      <c r="H8" s="13"/>
      <c r="I8" s="13"/>
      <c r="J8" s="13"/>
    </row>
    <row r="9" spans="1:10" s="25" customFormat="1" ht="43.5">
      <c r="B9" s="207" t="s">
        <v>276</v>
      </c>
      <c r="C9" s="199">
        <v>43684</v>
      </c>
      <c r="D9" s="205" t="s">
        <v>279</v>
      </c>
      <c r="E9" s="13"/>
      <c r="F9" s="13"/>
      <c r="G9" s="13"/>
      <c r="H9" s="13"/>
      <c r="I9" s="13"/>
      <c r="J9" s="13"/>
    </row>
    <row r="10" spans="1:10" s="25" customFormat="1" ht="101.5">
      <c r="B10" s="207" t="s">
        <v>277</v>
      </c>
      <c r="C10" s="199">
        <v>43868</v>
      </c>
      <c r="D10" s="195" t="s">
        <v>280</v>
      </c>
      <c r="E10" s="13"/>
      <c r="F10" s="13"/>
      <c r="G10" s="13"/>
      <c r="H10" s="13"/>
      <c r="I10" s="13"/>
      <c r="J10" s="13"/>
    </row>
    <row r="11" spans="1:10" s="25" customFormat="1" ht="58">
      <c r="B11" s="207" t="s">
        <v>281</v>
      </c>
      <c r="C11" s="199">
        <v>44048</v>
      </c>
      <c r="D11" s="205" t="s">
        <v>284</v>
      </c>
      <c r="E11" s="13"/>
      <c r="F11" s="13"/>
      <c r="G11" s="13"/>
      <c r="H11" s="13"/>
      <c r="I11" s="13"/>
      <c r="J11" s="13"/>
    </row>
    <row r="12" spans="1:10" s="25" customFormat="1" ht="43.5">
      <c r="B12" s="207" t="s">
        <v>283</v>
      </c>
      <c r="C12" s="199">
        <v>44050</v>
      </c>
      <c r="D12" s="205" t="s">
        <v>285</v>
      </c>
      <c r="E12" s="13"/>
      <c r="F12" s="13"/>
      <c r="G12" s="13"/>
      <c r="H12" s="13"/>
      <c r="I12" s="13"/>
      <c r="J12" s="13"/>
    </row>
    <row r="13" spans="1:10" s="25" customFormat="1" ht="43.5">
      <c r="B13" s="207" t="s">
        <v>348</v>
      </c>
      <c r="C13" s="199">
        <v>44232</v>
      </c>
      <c r="D13" s="205" t="s">
        <v>366</v>
      </c>
      <c r="E13" s="13"/>
      <c r="F13" s="13"/>
      <c r="G13" s="13"/>
      <c r="H13" s="13"/>
      <c r="I13" s="13"/>
      <c r="J13" s="13"/>
    </row>
    <row r="14" spans="1:10" s="25" customFormat="1" ht="29">
      <c r="B14" s="207" t="s">
        <v>367</v>
      </c>
      <c r="C14" s="199">
        <v>44414</v>
      </c>
      <c r="D14" s="205" t="s">
        <v>368</v>
      </c>
      <c r="E14" s="13"/>
      <c r="F14" s="13"/>
      <c r="G14" s="13"/>
      <c r="H14" s="13"/>
      <c r="I14" s="13"/>
      <c r="J14" s="13"/>
    </row>
    <row r="15" spans="1:10" s="25" customFormat="1" ht="29">
      <c r="B15" s="296" t="s">
        <v>380</v>
      </c>
      <c r="C15" s="289">
        <v>44596</v>
      </c>
      <c r="D15" s="300" t="s">
        <v>383</v>
      </c>
      <c r="E15" s="13"/>
      <c r="F15" s="13"/>
      <c r="G15" s="13"/>
      <c r="H15" s="13"/>
      <c r="I15" s="13"/>
      <c r="J15" s="13"/>
    </row>
    <row r="16" spans="1:10" s="25" customFormat="1" ht="29">
      <c r="B16" s="304" t="s">
        <v>390</v>
      </c>
      <c r="C16" s="305">
        <v>44665</v>
      </c>
      <c r="D16" s="306" t="s">
        <v>391</v>
      </c>
      <c r="E16" s="13"/>
      <c r="F16" s="13"/>
      <c r="G16" s="13"/>
      <c r="H16" s="13"/>
      <c r="I16" s="13"/>
      <c r="J16" s="13"/>
    </row>
    <row r="17" spans="1:10" s="25" customFormat="1" ht="14.5">
      <c r="A17" s="13"/>
      <c r="B17" s="13"/>
      <c r="C17" s="13"/>
      <c r="D17" s="13"/>
      <c r="E17" s="13"/>
      <c r="F17" s="13"/>
      <c r="G17" s="13"/>
      <c r="H17" s="13"/>
      <c r="I17" s="13"/>
      <c r="J17"/>
    </row>
    <row r="18" spans="1:10" s="25" customFormat="1" ht="14.5">
      <c r="A18" s="13"/>
      <c r="B18" s="13"/>
      <c r="C18" s="13"/>
      <c r="D18" s="13"/>
      <c r="E18" s="13"/>
      <c r="F18" s="13"/>
      <c r="G18" s="13"/>
      <c r="H18" s="13"/>
      <c r="I18" s="13"/>
      <c r="J18"/>
    </row>
    <row r="19" spans="1:10" s="25" customFormat="1" ht="14.5">
      <c r="A19" s="13"/>
      <c r="B19" s="13"/>
      <c r="C19" s="13"/>
      <c r="D19" s="13"/>
      <c r="E19" s="13"/>
      <c r="F19" s="13"/>
      <c r="G19" s="13"/>
      <c r="H19" s="13"/>
      <c r="I19" s="13"/>
      <c r="J19"/>
    </row>
    <row r="20" spans="1:10" ht="14.5" hidden="1">
      <c r="A20" s="13"/>
      <c r="B20" s="13"/>
      <c r="C20" s="13"/>
      <c r="D20" s="13"/>
      <c r="E20" s="13"/>
      <c r="F20" s="13"/>
      <c r="G20" s="13"/>
      <c r="H20" s="13"/>
      <c r="I20" s="13"/>
    </row>
    <row r="21" spans="1:10" ht="14.5" hidden="1">
      <c r="A21" s="13"/>
      <c r="B21" s="13"/>
      <c r="C21" s="13"/>
      <c r="D21" s="13"/>
      <c r="E21" s="13"/>
      <c r="F21" s="13"/>
      <c r="G21" s="13"/>
      <c r="H21" s="13"/>
      <c r="I21" s="13"/>
    </row>
    <row r="22" spans="1:10" ht="14.5" hidden="1">
      <c r="A22" s="13"/>
      <c r="E22" s="13"/>
      <c r="F22" s="13"/>
      <c r="G22" s="13"/>
      <c r="H22" s="13"/>
      <c r="I22" s="13"/>
    </row>
    <row r="23" spans="1:10" ht="14.5" hidden="1">
      <c r="A23" s="13"/>
      <c r="E23" s="13"/>
      <c r="F23" s="13"/>
      <c r="G23" s="13"/>
      <c r="H23" s="13"/>
      <c r="I23" s="13"/>
    </row>
  </sheetData>
  <phoneticPr fontId="190" type="noConversion"/>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autoPageBreaks="0"/>
  </sheetPr>
  <dimension ref="A1:XFC68"/>
  <sheetViews>
    <sheetView tabSelected="1" topLeftCell="M13" zoomScale="50" zoomScaleNormal="85" workbookViewId="0">
      <selection activeCell="Z44" sqref="Z44"/>
    </sheetView>
  </sheetViews>
  <sheetFormatPr defaultColWidth="0" defaultRowHeight="13.5" zeroHeight="1"/>
  <cols>
    <col min="1" max="1" width="1.84375" customWidth="1"/>
    <col min="2" max="2" width="25.07421875" customWidth="1"/>
    <col min="3" max="3" width="28" customWidth="1"/>
    <col min="4" max="4" width="56" customWidth="1"/>
    <col min="5" max="5" width="33" customWidth="1"/>
    <col min="6" max="6" width="16.3828125" customWidth="1"/>
    <col min="7" max="7" width="24.61328125" customWidth="1"/>
    <col min="8" max="8" width="1.4609375" customWidth="1"/>
    <col min="9" max="9" width="12.84375" style="10" customWidth="1"/>
    <col min="10" max="10" width="10.84375" style="10" customWidth="1"/>
    <col min="11" max="11" width="14.84375" style="10" customWidth="1"/>
    <col min="12" max="12" width="13.4609375" style="10" customWidth="1"/>
    <col min="13" max="16" width="15.61328125" customWidth="1"/>
    <col min="17" max="17" width="1.4609375" customWidth="1"/>
    <col min="18" max="28" width="15.61328125" style="25" customWidth="1"/>
    <col min="29" max="29" width="8.84375" style="4" customWidth="1"/>
    <col min="30" max="30" width="9" hidden="1"/>
    <col min="16384" max="16384" width="9" hidden="1"/>
  </cols>
  <sheetData>
    <row r="1" spans="1:41" s="2" customFormat="1" ht="12.75" customHeight="1"/>
    <row r="2" spans="1:41" s="2" customFormat="1" ht="18.75" customHeight="1">
      <c r="B2" s="57" t="s">
        <v>134</v>
      </c>
      <c r="C2" s="57"/>
      <c r="D2" s="57"/>
      <c r="E2" s="57"/>
      <c r="F2" s="57"/>
      <c r="G2" s="57"/>
    </row>
    <row r="3" spans="1:41" s="2" customFormat="1" ht="42" customHeight="1">
      <c r="B3" s="333" t="s">
        <v>263</v>
      </c>
      <c r="C3" s="333"/>
      <c r="D3" s="333"/>
      <c r="E3" s="333"/>
      <c r="F3" s="333"/>
      <c r="G3" s="333"/>
      <c r="H3" s="333"/>
      <c r="I3" s="333"/>
      <c r="J3" s="333"/>
      <c r="K3" s="56"/>
      <c r="L3" s="56"/>
      <c r="M3" s="56"/>
      <c r="N3" s="56"/>
      <c r="O3" s="56"/>
      <c r="P3" s="56"/>
      <c r="Q3" s="56"/>
      <c r="R3" s="56"/>
      <c r="S3" s="56"/>
      <c r="T3" s="56"/>
      <c r="U3" s="56"/>
      <c r="V3" s="56"/>
      <c r="W3" s="56"/>
      <c r="X3" s="56"/>
      <c r="Y3" s="56"/>
    </row>
    <row r="4" spans="1:41" s="2" customFormat="1" ht="12.75" customHeight="1"/>
    <row r="5" spans="1:41" s="25" customFormat="1" ht="1" customHeight="1">
      <c r="H5" s="88"/>
      <c r="I5" s="94"/>
      <c r="J5" s="94"/>
      <c r="K5" s="94"/>
      <c r="L5" s="94"/>
      <c r="Q5" s="88"/>
    </row>
    <row r="6" spans="1:41" ht="1" customHeight="1">
      <c r="A6" s="25"/>
      <c r="B6" s="370" t="s">
        <v>24</v>
      </c>
      <c r="C6" s="425"/>
      <c r="D6" s="388" t="s">
        <v>95</v>
      </c>
      <c r="E6" s="389" t="s">
        <v>25</v>
      </c>
      <c r="F6" s="388" t="s">
        <v>27</v>
      </c>
      <c r="G6" s="341"/>
      <c r="H6" s="44"/>
      <c r="I6" s="356" t="s">
        <v>231</v>
      </c>
      <c r="J6" s="357"/>
      <c r="K6" s="357"/>
      <c r="L6" s="357"/>
      <c r="M6" s="357"/>
      <c r="N6" s="357"/>
      <c r="O6" s="357"/>
      <c r="P6" s="358"/>
      <c r="Q6" s="188"/>
      <c r="R6" s="320" t="s">
        <v>232</v>
      </c>
      <c r="S6" s="321"/>
      <c r="T6" s="321"/>
      <c r="U6" s="321"/>
      <c r="V6" s="321"/>
      <c r="W6" s="321"/>
      <c r="X6" s="321"/>
      <c r="Y6" s="321"/>
      <c r="Z6" s="321"/>
      <c r="AA6" s="321"/>
      <c r="AB6" s="322"/>
      <c r="AC6" s="25"/>
    </row>
    <row r="7" spans="1:41" s="4" customFormat="1" ht="1" customHeight="1">
      <c r="A7" s="25"/>
      <c r="B7" s="372"/>
      <c r="C7" s="426"/>
      <c r="D7" s="388"/>
      <c r="E7" s="389"/>
      <c r="F7" s="388"/>
      <c r="G7" s="341"/>
      <c r="H7" s="44"/>
      <c r="I7" s="323" t="s">
        <v>233</v>
      </c>
      <c r="J7" s="324"/>
      <c r="K7" s="324"/>
      <c r="L7" s="324"/>
      <c r="M7" s="324"/>
      <c r="N7" s="324"/>
      <c r="O7" s="324"/>
      <c r="P7" s="325"/>
      <c r="Q7" s="188"/>
      <c r="R7" s="326" t="s">
        <v>234</v>
      </c>
      <c r="S7" s="327"/>
      <c r="T7" s="327"/>
      <c r="U7" s="327"/>
      <c r="V7" s="327"/>
      <c r="W7" s="327"/>
      <c r="X7" s="327"/>
      <c r="Y7" s="327"/>
      <c r="Z7" s="327"/>
      <c r="AA7" s="327"/>
      <c r="AB7" s="328"/>
      <c r="AC7" s="25"/>
    </row>
    <row r="8" spans="1:41" s="4" customFormat="1" ht="25.5" customHeight="1">
      <c r="A8" s="25"/>
      <c r="B8" s="372"/>
      <c r="C8" s="426"/>
      <c r="D8" s="388"/>
      <c r="E8" s="389"/>
      <c r="F8" s="388"/>
      <c r="G8" s="78" t="s">
        <v>103</v>
      </c>
      <c r="H8" s="44"/>
      <c r="I8" s="49" t="s">
        <v>97</v>
      </c>
      <c r="J8" s="49" t="s">
        <v>99</v>
      </c>
      <c r="K8" s="49" t="s">
        <v>93</v>
      </c>
      <c r="L8" s="49" t="s">
        <v>94</v>
      </c>
      <c r="M8" s="49" t="s">
        <v>47</v>
      </c>
      <c r="N8" s="50" t="s">
        <v>46</v>
      </c>
      <c r="O8" s="49" t="s">
        <v>48</v>
      </c>
      <c r="P8" s="49" t="s">
        <v>168</v>
      </c>
      <c r="Q8" s="44"/>
      <c r="R8" s="45" t="s">
        <v>224</v>
      </c>
      <c r="S8" s="45" t="s">
        <v>2</v>
      </c>
      <c r="T8" s="45" t="s">
        <v>3</v>
      </c>
      <c r="U8" s="51" t="s">
        <v>4</v>
      </c>
      <c r="V8" s="45" t="s">
        <v>5</v>
      </c>
      <c r="W8" s="45" t="s">
        <v>6</v>
      </c>
      <c r="X8" s="45" t="s">
        <v>7</v>
      </c>
      <c r="Y8" s="45" t="s">
        <v>8</v>
      </c>
      <c r="Z8" s="45" t="s">
        <v>9</v>
      </c>
      <c r="AA8" s="45" t="s">
        <v>10</v>
      </c>
      <c r="AB8" s="45" t="s">
        <v>11</v>
      </c>
      <c r="AC8" s="25"/>
    </row>
    <row r="9" spans="1:41" s="4" customFormat="1" ht="12.75" customHeight="1">
      <c r="A9" s="25"/>
      <c r="B9" s="372"/>
      <c r="C9" s="426"/>
      <c r="D9" s="388"/>
      <c r="E9" s="389"/>
      <c r="F9" s="388"/>
      <c r="G9" s="78" t="s">
        <v>266</v>
      </c>
      <c r="H9" s="44"/>
      <c r="I9" s="47" t="s">
        <v>98</v>
      </c>
      <c r="J9" s="47" t="s">
        <v>90</v>
      </c>
      <c r="K9" s="47" t="s">
        <v>91</v>
      </c>
      <c r="L9" s="47" t="s">
        <v>92</v>
      </c>
      <c r="M9" s="47" t="s">
        <v>50</v>
      </c>
      <c r="N9" s="48" t="s">
        <v>51</v>
      </c>
      <c r="O9" s="47" t="s">
        <v>18</v>
      </c>
      <c r="P9" s="47" t="s">
        <v>169</v>
      </c>
      <c r="Q9" s="44"/>
      <c r="R9" s="47" t="s">
        <v>104</v>
      </c>
      <c r="S9" s="47" t="s">
        <v>19</v>
      </c>
      <c r="T9" s="47" t="s">
        <v>40</v>
      </c>
      <c r="U9" s="52" t="s">
        <v>20</v>
      </c>
      <c r="V9" s="47" t="s">
        <v>41</v>
      </c>
      <c r="W9" s="47" t="s">
        <v>21</v>
      </c>
      <c r="X9" s="47" t="s">
        <v>42</v>
      </c>
      <c r="Y9" s="47" t="s">
        <v>22</v>
      </c>
      <c r="Z9" s="47" t="s">
        <v>43</v>
      </c>
      <c r="AA9" s="47" t="s">
        <v>23</v>
      </c>
      <c r="AB9" s="47" t="s">
        <v>44</v>
      </c>
      <c r="AC9" s="25"/>
    </row>
    <row r="10" spans="1:41" s="4" customFormat="1" ht="12.75" customHeight="1">
      <c r="A10" s="25"/>
      <c r="B10" s="374"/>
      <c r="C10" s="427"/>
      <c r="D10" s="388"/>
      <c r="E10" s="389"/>
      <c r="F10" s="388"/>
      <c r="G10" s="79" t="s">
        <v>139</v>
      </c>
      <c r="H10" s="44"/>
      <c r="I10" s="45" t="s">
        <v>88</v>
      </c>
      <c r="J10" s="45" t="s">
        <v>88</v>
      </c>
      <c r="K10" s="45" t="s">
        <v>89</v>
      </c>
      <c r="L10" s="45" t="s">
        <v>89</v>
      </c>
      <c r="M10" s="45" t="s">
        <v>52</v>
      </c>
      <c r="N10" s="46" t="s">
        <v>52</v>
      </c>
      <c r="O10" s="45" t="s">
        <v>34</v>
      </c>
      <c r="P10" s="45" t="s">
        <v>34</v>
      </c>
      <c r="Q10" s="44"/>
      <c r="R10" s="45" t="s">
        <v>86</v>
      </c>
      <c r="S10" s="45" t="s">
        <v>35</v>
      </c>
      <c r="T10" s="45" t="s">
        <v>35</v>
      </c>
      <c r="U10" s="51" t="s">
        <v>36</v>
      </c>
      <c r="V10" s="45" t="s">
        <v>36</v>
      </c>
      <c r="W10" s="45" t="s">
        <v>37</v>
      </c>
      <c r="X10" s="45" t="s">
        <v>37</v>
      </c>
      <c r="Y10" s="45" t="s">
        <v>38</v>
      </c>
      <c r="Z10" s="45" t="s">
        <v>38</v>
      </c>
      <c r="AA10" s="45" t="s">
        <v>39</v>
      </c>
      <c r="AB10" s="45" t="s">
        <v>39</v>
      </c>
      <c r="AC10" s="25"/>
    </row>
    <row r="11" spans="1:41" s="8" customFormat="1">
      <c r="A11" s="26"/>
      <c r="B11" s="386" t="s">
        <v>102</v>
      </c>
      <c r="C11" s="387"/>
      <c r="D11" s="387"/>
      <c r="E11" s="387"/>
      <c r="F11" s="387"/>
      <c r="G11" s="387"/>
      <c r="H11" s="44"/>
      <c r="I11" s="71"/>
      <c r="J11" s="71"/>
      <c r="K11" s="71"/>
      <c r="L11" s="71"/>
      <c r="M11" s="71"/>
      <c r="N11" s="72"/>
      <c r="O11" s="71"/>
      <c r="P11" s="71"/>
      <c r="Q11" s="44"/>
      <c r="R11" s="71"/>
      <c r="S11" s="71"/>
      <c r="T11" s="71"/>
      <c r="U11" s="73"/>
      <c r="V11" s="71"/>
      <c r="W11" s="71"/>
      <c r="X11" s="71"/>
      <c r="Y11" s="71"/>
      <c r="Z11" s="71"/>
      <c r="AA11" s="71"/>
      <c r="AB11" s="71"/>
      <c r="AC11" s="26"/>
    </row>
    <row r="12" spans="1:41" s="4" customFormat="1" ht="32" customHeight="1">
      <c r="A12" s="25"/>
      <c r="B12" s="408" t="s">
        <v>77</v>
      </c>
      <c r="C12" s="409"/>
      <c r="D12" s="42"/>
      <c r="E12" s="213" t="s">
        <v>78</v>
      </c>
      <c r="F12" s="405" t="s">
        <v>173</v>
      </c>
      <c r="G12" s="400"/>
      <c r="H12" s="44"/>
      <c r="I12" s="114">
        <v>3.9699999999999999E-2</v>
      </c>
      <c r="J12" s="115">
        <v>3.9699999999999999E-2</v>
      </c>
      <c r="K12" s="116">
        <v>5.0900000000000001E-2</v>
      </c>
      <c r="L12" s="114">
        <v>5.0900000000000001E-2</v>
      </c>
      <c r="M12" s="114">
        <v>5.2365439093484421E-2</v>
      </c>
      <c r="N12" s="114">
        <v>5.2365439093484421E-2</v>
      </c>
      <c r="O12" s="114">
        <v>5.7000000000000002E-2</v>
      </c>
      <c r="P12" s="114">
        <v>5.7000000000000002E-2</v>
      </c>
      <c r="Q12" s="44"/>
      <c r="R12" s="114">
        <v>5.7000000000000002E-2</v>
      </c>
      <c r="S12" s="114">
        <v>5.9200000000000003E-2</v>
      </c>
      <c r="T12" s="114">
        <v>5.9200000000000003E-2</v>
      </c>
      <c r="U12" s="114">
        <v>6.1400000000000003E-2</v>
      </c>
      <c r="V12" s="114">
        <v>6.1400000000000003E-2</v>
      </c>
      <c r="W12" s="114">
        <v>7.5999999999999998E-2</v>
      </c>
      <c r="X12" s="114">
        <v>7.5999999999999998E-2</v>
      </c>
      <c r="Y12" s="291">
        <v>8.6499999999999994E-2</v>
      </c>
      <c r="Z12" s="114"/>
      <c r="AA12" s="114"/>
      <c r="AB12" s="114"/>
      <c r="AC12" s="149"/>
    </row>
    <row r="13" spans="1:41" s="4" customFormat="1" ht="23.25" customHeight="1">
      <c r="A13" s="25"/>
      <c r="B13" s="381" t="s">
        <v>135</v>
      </c>
      <c r="C13" s="42" t="s">
        <v>142</v>
      </c>
      <c r="D13" s="381" t="s">
        <v>221</v>
      </c>
      <c r="E13" s="428" t="s">
        <v>282</v>
      </c>
      <c r="F13" s="406"/>
      <c r="G13" s="401"/>
      <c r="H13" s="44"/>
      <c r="I13" s="114">
        <v>0</v>
      </c>
      <c r="J13" s="114">
        <v>0</v>
      </c>
      <c r="K13" s="114">
        <v>0</v>
      </c>
      <c r="L13" s="114">
        <v>0</v>
      </c>
      <c r="M13" s="114">
        <v>1.51</v>
      </c>
      <c r="N13" s="114">
        <v>1.5129999999999999</v>
      </c>
      <c r="O13" s="114">
        <v>3.82</v>
      </c>
      <c r="P13" s="114">
        <v>2.6498045844741287</v>
      </c>
      <c r="Q13" s="44"/>
      <c r="R13" s="114">
        <v>2.6498045844741287</v>
      </c>
      <c r="S13" s="114">
        <v>4.88</v>
      </c>
      <c r="T13" s="114">
        <v>4.8870742790822694</v>
      </c>
      <c r="U13" s="114">
        <v>7.4690000000000003</v>
      </c>
      <c r="V13" s="114">
        <v>7.8412739737013926</v>
      </c>
      <c r="W13" s="114">
        <v>11.269</v>
      </c>
      <c r="X13" s="114">
        <v>7.0943135738131131</v>
      </c>
      <c r="Y13" s="291">
        <v>0</v>
      </c>
      <c r="Z13" s="114"/>
      <c r="AA13" s="114"/>
      <c r="AB13" s="114"/>
      <c r="AC13" s="150"/>
    </row>
    <row r="14" spans="1:41" s="4" customFormat="1" ht="24" customHeight="1">
      <c r="A14" s="25"/>
      <c r="B14" s="404"/>
      <c r="C14" s="42" t="s">
        <v>136</v>
      </c>
      <c r="D14" s="404"/>
      <c r="E14" s="429"/>
      <c r="F14" s="406"/>
      <c r="G14" s="401"/>
      <c r="H14" s="44"/>
      <c r="I14" s="114">
        <v>0</v>
      </c>
      <c r="J14" s="114">
        <v>0</v>
      </c>
      <c r="K14" s="114">
        <v>0.999</v>
      </c>
      <c r="L14" s="114">
        <v>5.0000000000000001E-3</v>
      </c>
      <c r="M14" s="114">
        <v>1.347</v>
      </c>
      <c r="N14" s="114">
        <v>1.5529999999999999</v>
      </c>
      <c r="O14" s="114">
        <v>4.17</v>
      </c>
      <c r="P14" s="114">
        <v>3.899</v>
      </c>
      <c r="Q14" s="44"/>
      <c r="R14" s="114">
        <v>3.899</v>
      </c>
      <c r="S14" s="114">
        <v>5.298</v>
      </c>
      <c r="T14" s="114">
        <v>5.4480000000000004</v>
      </c>
      <c r="U14" s="114">
        <v>7.86</v>
      </c>
      <c r="V14" s="114">
        <v>8.532</v>
      </c>
      <c r="W14" s="114">
        <v>9.3960000000000008</v>
      </c>
      <c r="X14" s="114">
        <v>6.3730000000000002</v>
      </c>
      <c r="Y14" s="291">
        <v>0</v>
      </c>
      <c r="Z14" s="114"/>
      <c r="AA14" s="114"/>
      <c r="AB14" s="114"/>
      <c r="AC14" s="150"/>
    </row>
    <row r="15" spans="1:41" ht="25.5" customHeight="1">
      <c r="A15" s="25"/>
      <c r="B15" s="404"/>
      <c r="C15" s="42" t="s">
        <v>137</v>
      </c>
      <c r="D15" s="404"/>
      <c r="E15" s="429"/>
      <c r="F15" s="406"/>
      <c r="G15" s="401"/>
      <c r="H15" s="44"/>
      <c r="I15" s="114">
        <v>0</v>
      </c>
      <c r="J15" s="114">
        <v>0</v>
      </c>
      <c r="K15" s="114">
        <v>1.0900000000000001</v>
      </c>
      <c r="L15" s="114">
        <v>1.016</v>
      </c>
      <c r="M15" s="114">
        <v>3.32</v>
      </c>
      <c r="N15" s="114">
        <v>2.121</v>
      </c>
      <c r="O15" s="114">
        <v>4.5739999999999998</v>
      </c>
      <c r="P15" s="114">
        <v>4.08</v>
      </c>
      <c r="Q15" s="44"/>
      <c r="R15" s="114">
        <v>4.08</v>
      </c>
      <c r="S15" s="114">
        <v>5.8659999999999997</v>
      </c>
      <c r="T15" s="114">
        <v>6.2370000000000001</v>
      </c>
      <c r="U15" s="114">
        <v>8.7690000000000001</v>
      </c>
      <c r="V15" s="114">
        <v>9.7330000000000005</v>
      </c>
      <c r="W15" s="114">
        <v>10.507</v>
      </c>
      <c r="X15" s="114">
        <v>6.4939999999999998</v>
      </c>
      <c r="Y15" s="291">
        <v>0</v>
      </c>
      <c r="Z15" s="114"/>
      <c r="AA15" s="114"/>
      <c r="AB15" s="114"/>
      <c r="AC15" s="150"/>
      <c r="AD15" s="403"/>
      <c r="AE15" s="403"/>
      <c r="AF15" s="403"/>
      <c r="AG15" s="403"/>
      <c r="AH15" s="403"/>
      <c r="AI15" s="403"/>
      <c r="AJ15" s="403"/>
      <c r="AK15" s="403"/>
      <c r="AL15" s="403"/>
      <c r="AM15" s="403"/>
      <c r="AN15" s="403"/>
      <c r="AO15" s="403"/>
    </row>
    <row r="16" spans="1:41" ht="24" customHeight="1">
      <c r="A16" s="25"/>
      <c r="B16" s="382"/>
      <c r="C16" s="42" t="s">
        <v>138</v>
      </c>
      <c r="D16" s="382"/>
      <c r="E16" s="430"/>
      <c r="F16" s="407"/>
      <c r="G16" s="401"/>
      <c r="H16" s="44"/>
      <c r="I16" s="114">
        <v>0</v>
      </c>
      <c r="J16" s="114">
        <v>0</v>
      </c>
      <c r="K16" s="114">
        <v>1.03</v>
      </c>
      <c r="L16" s="114">
        <v>0.91400000000000003</v>
      </c>
      <c r="M16" s="114">
        <v>3.363</v>
      </c>
      <c r="N16" s="114">
        <v>3.266</v>
      </c>
      <c r="O16" s="114">
        <v>4.4420000000000002</v>
      </c>
      <c r="P16" s="114">
        <v>3.8490000000000002</v>
      </c>
      <c r="Q16" s="44"/>
      <c r="R16" s="114">
        <v>3.8490000000000002</v>
      </c>
      <c r="S16" s="114">
        <v>5.8330000000000002</v>
      </c>
      <c r="T16" s="114">
        <v>5.9320000000000004</v>
      </c>
      <c r="U16" s="114">
        <v>8.218</v>
      </c>
      <c r="V16" s="114">
        <v>9.3879999999999999</v>
      </c>
      <c r="W16" s="114">
        <v>10.254</v>
      </c>
      <c r="X16" s="114">
        <v>6.2569999999999997</v>
      </c>
      <c r="Y16" s="291">
        <v>0</v>
      </c>
      <c r="Z16" s="114"/>
      <c r="AA16" s="114"/>
      <c r="AB16" s="114"/>
      <c r="AC16" s="150"/>
    </row>
    <row r="17" spans="1:29" ht="24" customHeight="1">
      <c r="A17" s="25"/>
      <c r="B17" s="397" t="s">
        <v>384</v>
      </c>
      <c r="C17" s="310" t="s">
        <v>142</v>
      </c>
      <c r="D17" s="397"/>
      <c r="E17" s="413" t="s">
        <v>282</v>
      </c>
      <c r="F17" s="397" t="s">
        <v>389</v>
      </c>
      <c r="G17" s="401"/>
      <c r="H17" s="301"/>
      <c r="I17" s="307"/>
      <c r="J17" s="307"/>
      <c r="K17" s="307"/>
      <c r="L17" s="307"/>
      <c r="M17" s="307"/>
      <c r="N17" s="307"/>
      <c r="O17" s="307"/>
      <c r="P17" s="307"/>
      <c r="Q17" s="308"/>
      <c r="R17" s="307"/>
      <c r="S17" s="307"/>
      <c r="T17" s="307"/>
      <c r="U17" s="307"/>
      <c r="V17" s="307"/>
      <c r="W17" s="307"/>
      <c r="X17" s="307"/>
      <c r="Y17" s="309"/>
      <c r="Z17" s="307"/>
      <c r="AA17" s="307"/>
      <c r="AB17" s="307"/>
      <c r="AC17" s="150"/>
    </row>
    <row r="18" spans="1:29" ht="24" customHeight="1">
      <c r="A18" s="25"/>
      <c r="B18" s="398"/>
      <c r="C18" s="310" t="s">
        <v>136</v>
      </c>
      <c r="D18" s="398"/>
      <c r="E18" s="414"/>
      <c r="F18" s="398"/>
      <c r="G18" s="401"/>
      <c r="H18" s="301"/>
      <c r="I18" s="307"/>
      <c r="J18" s="307"/>
      <c r="K18" s="307"/>
      <c r="L18" s="307"/>
      <c r="M18" s="307"/>
      <c r="N18" s="307"/>
      <c r="O18" s="307"/>
      <c r="P18" s="307"/>
      <c r="Q18" s="308"/>
      <c r="R18" s="307"/>
      <c r="S18" s="307"/>
      <c r="T18" s="307"/>
      <c r="U18" s="307"/>
      <c r="V18" s="307"/>
      <c r="W18" s="307"/>
      <c r="X18" s="307"/>
      <c r="Y18" s="309"/>
      <c r="Z18" s="307"/>
      <c r="AA18" s="307"/>
      <c r="AB18" s="307"/>
      <c r="AC18" s="150"/>
    </row>
    <row r="19" spans="1:29" ht="24" customHeight="1">
      <c r="A19" s="25"/>
      <c r="B19" s="398"/>
      <c r="C19" s="310" t="s">
        <v>137</v>
      </c>
      <c r="D19" s="398"/>
      <c r="E19" s="414"/>
      <c r="F19" s="398"/>
      <c r="G19" s="401"/>
      <c r="H19" s="301"/>
      <c r="I19" s="307"/>
      <c r="J19" s="307"/>
      <c r="K19" s="307"/>
      <c r="L19" s="307"/>
      <c r="M19" s="307"/>
      <c r="N19" s="307"/>
      <c r="O19" s="307"/>
      <c r="P19" s="307"/>
      <c r="Q19" s="308"/>
      <c r="R19" s="307"/>
      <c r="S19" s="307"/>
      <c r="T19" s="307"/>
      <c r="U19" s="307"/>
      <c r="V19" s="307"/>
      <c r="W19" s="307"/>
      <c r="X19" s="307"/>
      <c r="Y19" s="309"/>
      <c r="Z19" s="307"/>
      <c r="AA19" s="307"/>
      <c r="AB19" s="307"/>
      <c r="AC19" s="150"/>
    </row>
    <row r="20" spans="1:29" ht="24" customHeight="1">
      <c r="A20" s="25"/>
      <c r="B20" s="398"/>
      <c r="C20" s="310" t="s">
        <v>138</v>
      </c>
      <c r="D20" s="399"/>
      <c r="E20" s="415"/>
      <c r="F20" s="399"/>
      <c r="G20" s="401"/>
      <c r="H20" s="301"/>
      <c r="I20" s="307"/>
      <c r="J20" s="307"/>
      <c r="K20" s="307"/>
      <c r="L20" s="307"/>
      <c r="M20" s="307"/>
      <c r="N20" s="307"/>
      <c r="O20" s="307"/>
      <c r="P20" s="307"/>
      <c r="Q20" s="308"/>
      <c r="R20" s="307"/>
      <c r="S20" s="307"/>
      <c r="T20" s="307"/>
      <c r="U20" s="307"/>
      <c r="V20" s="307"/>
      <c r="W20" s="307"/>
      <c r="X20" s="307"/>
      <c r="Y20" s="309"/>
      <c r="Z20" s="307"/>
      <c r="AA20" s="307"/>
      <c r="AB20" s="307"/>
      <c r="AC20" s="150"/>
    </row>
    <row r="21" spans="1:29" ht="12.75" customHeight="1">
      <c r="A21" s="25"/>
      <c r="B21" s="381" t="s">
        <v>140</v>
      </c>
      <c r="C21" s="42" t="s">
        <v>141</v>
      </c>
      <c r="D21" s="381" t="s">
        <v>148</v>
      </c>
      <c r="E21" s="412" t="s">
        <v>261</v>
      </c>
      <c r="F21" s="405" t="s">
        <v>31</v>
      </c>
      <c r="G21" s="401"/>
      <c r="H21" s="44"/>
      <c r="I21" s="98">
        <v>0.22051468755521866</v>
      </c>
      <c r="J21" s="98">
        <v>0.22051468755521866</v>
      </c>
      <c r="K21" s="98">
        <v>0.22051468755521866</v>
      </c>
      <c r="L21" s="98">
        <v>0.22051468755521866</v>
      </c>
      <c r="M21" s="98">
        <v>0.22051468755521866</v>
      </c>
      <c r="N21" s="98">
        <v>0.22051468755521866</v>
      </c>
      <c r="O21" s="98">
        <v>0.22051468755521866</v>
      </c>
      <c r="P21" s="98">
        <v>0.22051468755521866</v>
      </c>
      <c r="Q21" s="44"/>
      <c r="R21" s="206">
        <v>0.22051468755521866</v>
      </c>
      <c r="S21" s="206">
        <v>0.22051468755521866</v>
      </c>
      <c r="T21" s="206">
        <v>0.22130911757142765</v>
      </c>
      <c r="U21" s="206">
        <v>0.22130911757142765</v>
      </c>
      <c r="V21" s="206">
        <v>0.22017003876533453</v>
      </c>
      <c r="W21" s="206">
        <v>0.22017003876533453</v>
      </c>
      <c r="X21" s="206">
        <v>0.21884667251018711</v>
      </c>
      <c r="Y21" s="206">
        <v>0.21884667251018711</v>
      </c>
      <c r="Z21" s="114"/>
      <c r="AA21" s="114"/>
      <c r="AB21" s="114"/>
      <c r="AC21" s="110"/>
    </row>
    <row r="22" spans="1:29" ht="12.75" customHeight="1">
      <c r="A22" s="25"/>
      <c r="B22" s="404"/>
      <c r="C22" s="42" t="s">
        <v>143</v>
      </c>
      <c r="D22" s="404"/>
      <c r="E22" s="412"/>
      <c r="F22" s="406"/>
      <c r="G22" s="401"/>
      <c r="H22" s="44"/>
      <c r="I22" s="98">
        <v>0.2118835876703884</v>
      </c>
      <c r="J22" s="98">
        <v>0.2118835876703884</v>
      </c>
      <c r="K22" s="98">
        <v>0.2118835876703884</v>
      </c>
      <c r="L22" s="98">
        <v>0.2118835876703884</v>
      </c>
      <c r="M22" s="98">
        <v>0.2118835876703884</v>
      </c>
      <c r="N22" s="98">
        <v>0.2118835876703884</v>
      </c>
      <c r="O22" s="98">
        <v>0.2118835876703884</v>
      </c>
      <c r="P22" s="98">
        <v>0.2118835876703884</v>
      </c>
      <c r="Q22" s="44"/>
      <c r="R22" s="206">
        <v>0.2118835876703884</v>
      </c>
      <c r="S22" s="206">
        <v>0.2118835876703884</v>
      </c>
      <c r="T22" s="206">
        <v>0.21301065018178733</v>
      </c>
      <c r="U22" s="206">
        <v>0.21301065018178733</v>
      </c>
      <c r="V22" s="206">
        <v>0.212695036064529</v>
      </c>
      <c r="W22" s="206">
        <v>0.212695036064529</v>
      </c>
      <c r="X22" s="206">
        <v>0.21033798165444256</v>
      </c>
      <c r="Y22" s="206">
        <v>0.21033798165444256</v>
      </c>
      <c r="Z22" s="114"/>
      <c r="AA22" s="114"/>
      <c r="AB22" s="114"/>
      <c r="AC22" s="110"/>
    </row>
    <row r="23" spans="1:29" ht="12.75" customHeight="1">
      <c r="A23" s="25"/>
      <c r="B23" s="404"/>
      <c r="C23" s="42" t="s">
        <v>144</v>
      </c>
      <c r="D23" s="404"/>
      <c r="E23" s="412"/>
      <c r="F23" s="406"/>
      <c r="G23" s="401"/>
      <c r="H23" s="44"/>
      <c r="I23" s="98">
        <v>0.28341102723884692</v>
      </c>
      <c r="J23" s="98">
        <v>0.28341102723884692</v>
      </c>
      <c r="K23" s="98">
        <v>0.28341102723884692</v>
      </c>
      <c r="L23" s="98">
        <v>0.28341102723884692</v>
      </c>
      <c r="M23" s="98">
        <v>0.28341102723884692</v>
      </c>
      <c r="N23" s="98">
        <v>0.28341102723884692</v>
      </c>
      <c r="O23" s="98">
        <v>0.28341102723884692</v>
      </c>
      <c r="P23" s="98">
        <v>0.28341102723884692</v>
      </c>
      <c r="Q23" s="44"/>
      <c r="R23" s="206">
        <v>0.28341102723884692</v>
      </c>
      <c r="S23" s="206">
        <v>0.28341102723884692</v>
      </c>
      <c r="T23" s="206">
        <v>0.28123900456147582</v>
      </c>
      <c r="U23" s="206">
        <v>0.28123900456147582</v>
      </c>
      <c r="V23" s="206">
        <v>0.28349721977099201</v>
      </c>
      <c r="W23" s="206">
        <v>0.28349721977099201</v>
      </c>
      <c r="X23" s="206">
        <v>0.28756577851297771</v>
      </c>
      <c r="Y23" s="206">
        <v>0.28324956732243722</v>
      </c>
      <c r="Z23" s="114"/>
      <c r="AA23" s="114"/>
      <c r="AB23" s="114"/>
      <c r="AC23" s="110"/>
    </row>
    <row r="24" spans="1:29" ht="12.75" customHeight="1">
      <c r="A24" s="25"/>
      <c r="B24" s="382"/>
      <c r="C24" s="42" t="s">
        <v>145</v>
      </c>
      <c r="D24" s="404"/>
      <c r="E24" s="412"/>
      <c r="F24" s="406"/>
      <c r="G24" s="401"/>
      <c r="H24" s="44"/>
      <c r="I24" s="98">
        <v>0.28419069753549353</v>
      </c>
      <c r="J24" s="98">
        <v>0.28419069753549353</v>
      </c>
      <c r="K24" s="98">
        <v>0.28419069753549353</v>
      </c>
      <c r="L24" s="98">
        <v>0.28419069753549353</v>
      </c>
      <c r="M24" s="98">
        <v>0.28419069753549353</v>
      </c>
      <c r="N24" s="98">
        <v>0.28419069753549353</v>
      </c>
      <c r="O24" s="98">
        <v>0.28419069753549353</v>
      </c>
      <c r="P24" s="98">
        <v>0.28419069753549353</v>
      </c>
      <c r="Q24" s="44"/>
      <c r="R24" s="206">
        <v>0.28419069753549353</v>
      </c>
      <c r="S24" s="206">
        <v>0.28419069753549353</v>
      </c>
      <c r="T24" s="206">
        <v>0.28444122768539326</v>
      </c>
      <c r="U24" s="206">
        <v>0.28444122768539326</v>
      </c>
      <c r="V24" s="206">
        <v>0.28363770539915589</v>
      </c>
      <c r="W24" s="206">
        <v>0.28363770539915589</v>
      </c>
      <c r="X24" s="206">
        <v>0.28324956732243722</v>
      </c>
      <c r="Y24" s="206">
        <v>0.28756577851297771</v>
      </c>
      <c r="Z24" s="114"/>
      <c r="AA24" s="114"/>
      <c r="AB24" s="114"/>
      <c r="AC24" s="110"/>
    </row>
    <row r="25" spans="1:29" ht="12.75" customHeight="1">
      <c r="A25" s="25"/>
      <c r="B25" s="381" t="s">
        <v>146</v>
      </c>
      <c r="C25" s="42" t="s">
        <v>141</v>
      </c>
      <c r="D25" s="404"/>
      <c r="E25" s="412"/>
      <c r="F25" s="406"/>
      <c r="G25" s="401"/>
      <c r="H25" s="44"/>
      <c r="I25" s="98">
        <v>0.21061929930593432</v>
      </c>
      <c r="J25" s="98">
        <v>0.21061929930593432</v>
      </c>
      <c r="K25" s="98">
        <v>0.21061929930593432</v>
      </c>
      <c r="L25" s="98">
        <v>0.21061929930593432</v>
      </c>
      <c r="M25" s="98">
        <v>0.21061929930593432</v>
      </c>
      <c r="N25" s="98">
        <v>0.21061929930593432</v>
      </c>
      <c r="O25" s="98">
        <v>0.21061929930593432</v>
      </c>
      <c r="P25" s="98">
        <v>0.21061929930593432</v>
      </c>
      <c r="Q25" s="44"/>
      <c r="R25" s="206">
        <v>0.21061929930593432</v>
      </c>
      <c r="S25" s="206">
        <v>0.21061929930593432</v>
      </c>
      <c r="T25" s="206">
        <v>0.20666520335400193</v>
      </c>
      <c r="U25" s="206">
        <v>0.20666520335400193</v>
      </c>
      <c r="V25" s="206">
        <v>0.20769706950557512</v>
      </c>
      <c r="W25" s="206">
        <v>0.20769706950557512</v>
      </c>
      <c r="X25" s="206">
        <v>0.2097678723311866</v>
      </c>
      <c r="Y25" s="206">
        <v>0.2097678723311866</v>
      </c>
      <c r="Z25" s="114"/>
      <c r="AA25" s="114"/>
      <c r="AB25" s="114"/>
      <c r="AC25" s="110"/>
    </row>
    <row r="26" spans="1:29" ht="12.75" customHeight="1">
      <c r="A26" s="25"/>
      <c r="B26" s="404"/>
      <c r="C26" s="42" t="s">
        <v>143</v>
      </c>
      <c r="D26" s="404"/>
      <c r="E26" s="412"/>
      <c r="F26" s="406"/>
      <c r="G26" s="401"/>
      <c r="H26" s="44"/>
      <c r="I26" s="98">
        <v>0.18425198212588556</v>
      </c>
      <c r="J26" s="98">
        <v>0.18425198212588556</v>
      </c>
      <c r="K26" s="98">
        <v>0.18425198212588556</v>
      </c>
      <c r="L26" s="98">
        <v>0.18425198212588556</v>
      </c>
      <c r="M26" s="98">
        <v>0.18425198212588556</v>
      </c>
      <c r="N26" s="98">
        <v>0.18425198212588556</v>
      </c>
      <c r="O26" s="98">
        <v>0.18425198212588556</v>
      </c>
      <c r="P26" s="98">
        <v>0.18425198212588556</v>
      </c>
      <c r="Q26" s="44"/>
      <c r="R26" s="206">
        <v>0.18425198212588556</v>
      </c>
      <c r="S26" s="206">
        <v>0.18425198212588556</v>
      </c>
      <c r="T26" s="206">
        <v>0.18352514421404723</v>
      </c>
      <c r="U26" s="206">
        <v>0.18352514421404723</v>
      </c>
      <c r="V26" s="206">
        <v>0.18129589169995572</v>
      </c>
      <c r="W26" s="206">
        <v>0.18129589169995572</v>
      </c>
      <c r="X26" s="206">
        <v>0.18062696029841985</v>
      </c>
      <c r="Y26" s="206">
        <v>0.18062696029841985</v>
      </c>
      <c r="Z26" s="114"/>
      <c r="AA26" s="114"/>
      <c r="AB26" s="114"/>
      <c r="AC26" s="110"/>
    </row>
    <row r="27" spans="1:29" ht="12.75" customHeight="1">
      <c r="A27" s="25"/>
      <c r="B27" s="404"/>
      <c r="C27" s="42" t="s">
        <v>144</v>
      </c>
      <c r="D27" s="404"/>
      <c r="E27" s="412"/>
      <c r="F27" s="406"/>
      <c r="G27" s="401"/>
      <c r="H27" s="44"/>
      <c r="I27" s="98">
        <v>0.29476122923710923</v>
      </c>
      <c r="J27" s="98">
        <v>0.29476122923710923</v>
      </c>
      <c r="K27" s="98">
        <v>0.29476122923710923</v>
      </c>
      <c r="L27" s="98">
        <v>0.29476122923710923</v>
      </c>
      <c r="M27" s="98">
        <v>0.29476122923710923</v>
      </c>
      <c r="N27" s="98">
        <v>0.29476122923710923</v>
      </c>
      <c r="O27" s="98">
        <v>0.29476122923710923</v>
      </c>
      <c r="P27" s="98">
        <v>0.29476122923710923</v>
      </c>
      <c r="Q27" s="44"/>
      <c r="R27" s="206">
        <v>0.29476122923710923</v>
      </c>
      <c r="S27" s="206">
        <v>0.29476122923710923</v>
      </c>
      <c r="T27" s="206">
        <v>0.29394829247770715</v>
      </c>
      <c r="U27" s="206">
        <v>0.29394829247770715</v>
      </c>
      <c r="V27" s="206">
        <v>0.29679913152089066</v>
      </c>
      <c r="W27" s="206">
        <v>0.29679913152089066</v>
      </c>
      <c r="X27" s="206">
        <v>0.29233006195677214</v>
      </c>
      <c r="Y27" s="206">
        <v>0.29233006195677214</v>
      </c>
      <c r="Z27" s="114"/>
      <c r="AA27" s="114"/>
      <c r="AB27" s="114"/>
      <c r="AC27" s="110"/>
    </row>
    <row r="28" spans="1:29" ht="12.75" customHeight="1">
      <c r="A28" s="25"/>
      <c r="B28" s="382"/>
      <c r="C28" s="42" t="s">
        <v>145</v>
      </c>
      <c r="D28" s="382"/>
      <c r="E28" s="412"/>
      <c r="F28" s="407"/>
      <c r="G28" s="401"/>
      <c r="H28" s="44"/>
      <c r="I28" s="98">
        <v>0.31036748933118508</v>
      </c>
      <c r="J28" s="98">
        <v>0.31036748933118508</v>
      </c>
      <c r="K28" s="98">
        <v>0.31036748933118508</v>
      </c>
      <c r="L28" s="98">
        <v>0.31036748933118508</v>
      </c>
      <c r="M28" s="98">
        <v>0.31036748933118508</v>
      </c>
      <c r="N28" s="98">
        <v>0.31036748933118508</v>
      </c>
      <c r="O28" s="98">
        <v>0.31036748933118508</v>
      </c>
      <c r="P28" s="98">
        <v>0.31036748933118508</v>
      </c>
      <c r="Q28" s="44"/>
      <c r="R28" s="206">
        <v>0.31036748933118508</v>
      </c>
      <c r="S28" s="206">
        <v>0.31036748933118508</v>
      </c>
      <c r="T28" s="206">
        <v>0.31586135995414483</v>
      </c>
      <c r="U28" s="206">
        <v>0.31586135995414483</v>
      </c>
      <c r="V28" s="206">
        <v>0.3142079072736168</v>
      </c>
      <c r="W28" s="206">
        <v>0.3142079072736168</v>
      </c>
      <c r="X28" s="206">
        <v>0.31727510541360898</v>
      </c>
      <c r="Y28" s="292">
        <v>0.31727510541360898</v>
      </c>
      <c r="Z28" s="114"/>
      <c r="AA28" s="114"/>
      <c r="AB28" s="114"/>
      <c r="AC28" s="110"/>
    </row>
    <row r="29" spans="1:29" ht="26.25" customHeight="1">
      <c r="A29" s="25"/>
      <c r="B29" s="408" t="s">
        <v>265</v>
      </c>
      <c r="C29" s="409"/>
      <c r="D29" s="143" t="s">
        <v>220</v>
      </c>
      <c r="E29" s="214" t="s">
        <v>282</v>
      </c>
      <c r="F29" s="40" t="s">
        <v>179</v>
      </c>
      <c r="G29" s="401"/>
      <c r="H29" s="44"/>
      <c r="I29" s="107">
        <v>307711364.1509999</v>
      </c>
      <c r="J29" s="107">
        <v>307711364.1509999</v>
      </c>
      <c r="K29" s="107">
        <v>307711364.1509999</v>
      </c>
      <c r="L29" s="107">
        <v>307711364.1509999</v>
      </c>
      <c r="M29" s="107">
        <v>307711364.1509999</v>
      </c>
      <c r="N29" s="107">
        <v>304394375.63999981</v>
      </c>
      <c r="O29" s="107">
        <v>304394375.63999981</v>
      </c>
      <c r="P29" s="107">
        <v>296783856.5450002</v>
      </c>
      <c r="Q29" s="44"/>
      <c r="R29" s="107">
        <v>296783856.5450002</v>
      </c>
      <c r="S29" s="107">
        <v>296783856.5450002</v>
      </c>
      <c r="T29" s="107">
        <v>275229143.8550002</v>
      </c>
      <c r="U29" s="107">
        <v>275229143.8550002</v>
      </c>
      <c r="V29" s="107">
        <v>272268062.81699979</v>
      </c>
      <c r="W29" s="107">
        <v>272268062.81699979</v>
      </c>
      <c r="X29" s="107">
        <v>255959956.32899997</v>
      </c>
      <c r="Y29" s="107">
        <v>255959956.32899997</v>
      </c>
      <c r="Z29" s="114"/>
      <c r="AA29" s="114"/>
      <c r="AB29" s="114"/>
      <c r="AC29" s="110"/>
    </row>
    <row r="30" spans="1:29" ht="33" customHeight="1">
      <c r="A30" s="25"/>
      <c r="B30" s="408" t="s">
        <v>264</v>
      </c>
      <c r="C30" s="409"/>
      <c r="D30" s="42" t="s">
        <v>187</v>
      </c>
      <c r="E30" s="213" t="s">
        <v>185</v>
      </c>
      <c r="F30" s="40" t="s">
        <v>179</v>
      </c>
      <c r="G30" s="401"/>
      <c r="H30" s="44"/>
      <c r="I30" s="107">
        <v>7379320</v>
      </c>
      <c r="J30" s="107">
        <f>I30</f>
        <v>7379320</v>
      </c>
      <c r="K30" s="107">
        <f>I30*1.1</f>
        <v>8117252.0000000009</v>
      </c>
      <c r="L30" s="107">
        <f t="shared" ref="L30:O30" si="0">J30*1.1</f>
        <v>8117252.0000000009</v>
      </c>
      <c r="M30" s="107">
        <f t="shared" si="0"/>
        <v>8928977.2000000011</v>
      </c>
      <c r="N30" s="107">
        <f t="shared" si="0"/>
        <v>8928977.2000000011</v>
      </c>
      <c r="O30" s="107">
        <f t="shared" si="0"/>
        <v>9821874.9200000018</v>
      </c>
      <c r="P30" s="107">
        <f>N30*1.1</f>
        <v>9821874.9200000018</v>
      </c>
      <c r="Q30" s="44"/>
      <c r="R30" s="107">
        <v>9821874.9200000018</v>
      </c>
      <c r="S30" s="107">
        <v>10804062.412000002</v>
      </c>
      <c r="T30" s="107">
        <v>10804062.412000002</v>
      </c>
      <c r="U30" s="107">
        <v>11884468.653200001</v>
      </c>
      <c r="V30" s="107">
        <v>11884468.653200001</v>
      </c>
      <c r="W30" s="107">
        <v>13072915.518520005</v>
      </c>
      <c r="X30" s="107">
        <v>13072915.518520005</v>
      </c>
      <c r="Y30" s="107">
        <v>14380207.070372006</v>
      </c>
      <c r="Z30" s="107"/>
      <c r="AA30" s="107"/>
      <c r="AB30" s="107"/>
      <c r="AC30" s="110"/>
    </row>
    <row r="31" spans="1:29" s="6" customFormat="1" ht="11.25" customHeight="1">
      <c r="A31" s="80"/>
      <c r="B31" s="397" t="s">
        <v>386</v>
      </c>
      <c r="C31" s="311" t="s">
        <v>142</v>
      </c>
      <c r="D31" s="419" t="s">
        <v>392</v>
      </c>
      <c r="E31" s="420"/>
      <c r="F31" s="416" t="s">
        <v>385</v>
      </c>
      <c r="G31" s="401"/>
      <c r="H31" s="44"/>
      <c r="I31" s="312"/>
      <c r="J31" s="312"/>
      <c r="K31" s="312"/>
      <c r="L31" s="312"/>
      <c r="M31" s="312"/>
      <c r="N31" s="312"/>
      <c r="O31" s="312"/>
      <c r="P31" s="312"/>
      <c r="Q31" s="313"/>
      <c r="R31" s="312"/>
      <c r="S31" s="312"/>
      <c r="T31" s="312"/>
      <c r="U31" s="312"/>
      <c r="V31" s="312"/>
      <c r="W31" s="312"/>
      <c r="X31" s="312"/>
      <c r="Y31" s="314"/>
      <c r="Z31" s="312"/>
      <c r="AA31" s="312"/>
      <c r="AB31" s="312"/>
      <c r="AC31" s="109"/>
    </row>
    <row r="32" spans="1:29" s="6" customFormat="1" ht="11.25" customHeight="1">
      <c r="A32" s="80"/>
      <c r="B32" s="398"/>
      <c r="C32" s="311" t="s">
        <v>136</v>
      </c>
      <c r="D32" s="421"/>
      <c r="E32" s="422"/>
      <c r="F32" s="417"/>
      <c r="G32" s="401"/>
      <c r="H32" s="44"/>
      <c r="I32" s="312"/>
      <c r="J32" s="312"/>
      <c r="K32" s="312"/>
      <c r="L32" s="312"/>
      <c r="M32" s="312"/>
      <c r="N32" s="312"/>
      <c r="O32" s="312"/>
      <c r="P32" s="312"/>
      <c r="Q32" s="313"/>
      <c r="R32" s="312"/>
      <c r="S32" s="312"/>
      <c r="T32" s="312"/>
      <c r="U32" s="312"/>
      <c r="V32" s="312"/>
      <c r="W32" s="312"/>
      <c r="X32" s="312"/>
      <c r="Y32" s="314"/>
      <c r="Z32" s="312"/>
      <c r="AA32" s="312"/>
      <c r="AB32" s="312"/>
      <c r="AC32" s="109"/>
    </row>
    <row r="33" spans="1:29" s="6" customFormat="1" ht="11.25" customHeight="1">
      <c r="A33" s="80"/>
      <c r="B33" s="398"/>
      <c r="C33" s="311" t="s">
        <v>137</v>
      </c>
      <c r="D33" s="421"/>
      <c r="E33" s="422"/>
      <c r="F33" s="417"/>
      <c r="G33" s="401"/>
      <c r="H33" s="44"/>
      <c r="I33" s="312"/>
      <c r="J33" s="312"/>
      <c r="K33" s="312"/>
      <c r="L33" s="312"/>
      <c r="M33" s="312"/>
      <c r="N33" s="312"/>
      <c r="O33" s="312"/>
      <c r="P33" s="312"/>
      <c r="Q33" s="313"/>
      <c r="R33" s="312"/>
      <c r="S33" s="312"/>
      <c r="T33" s="312"/>
      <c r="U33" s="312"/>
      <c r="V33" s="312"/>
      <c r="W33" s="312"/>
      <c r="X33" s="312"/>
      <c r="Y33" s="314"/>
      <c r="Z33" s="312"/>
      <c r="AA33" s="312"/>
      <c r="AB33" s="312"/>
      <c r="AC33" s="109"/>
    </row>
    <row r="34" spans="1:29" s="6" customFormat="1" ht="11.25" customHeight="1">
      <c r="A34" s="80"/>
      <c r="B34" s="399"/>
      <c r="C34" s="311" t="s">
        <v>138</v>
      </c>
      <c r="D34" s="423"/>
      <c r="E34" s="424"/>
      <c r="F34" s="418"/>
      <c r="G34" s="401"/>
      <c r="H34" s="44"/>
      <c r="I34" s="312"/>
      <c r="J34" s="312"/>
      <c r="K34" s="312"/>
      <c r="L34" s="312"/>
      <c r="M34" s="312"/>
      <c r="N34" s="312"/>
      <c r="O34" s="312"/>
      <c r="P34" s="312"/>
      <c r="Q34" s="313"/>
      <c r="R34" s="312"/>
      <c r="S34" s="312"/>
      <c r="T34" s="312"/>
      <c r="U34" s="312"/>
      <c r="V34" s="312"/>
      <c r="W34" s="312"/>
      <c r="X34" s="312"/>
      <c r="Y34" s="314"/>
      <c r="Z34" s="312"/>
      <c r="AA34" s="312"/>
      <c r="AB34" s="312"/>
      <c r="AC34" s="109"/>
    </row>
    <row r="35" spans="1:29" s="26" customFormat="1">
      <c r="B35" s="386" t="s">
        <v>105</v>
      </c>
      <c r="C35" s="387"/>
      <c r="D35" s="387"/>
      <c r="E35" s="387"/>
      <c r="F35" s="387"/>
      <c r="G35" s="44"/>
      <c r="H35" s="44"/>
      <c r="I35" s="71"/>
      <c r="J35" s="71"/>
      <c r="K35" s="71"/>
      <c r="L35" s="71"/>
      <c r="M35" s="72"/>
      <c r="N35" s="71"/>
      <c r="O35" s="71"/>
      <c r="P35" s="71"/>
      <c r="Q35" s="44"/>
      <c r="R35" s="71"/>
      <c r="S35" s="71"/>
      <c r="T35" s="73"/>
      <c r="U35" s="71"/>
      <c r="V35" s="71"/>
      <c r="W35" s="71"/>
      <c r="X35" s="71"/>
      <c r="Y35" s="71"/>
      <c r="Z35" s="71"/>
      <c r="AA35" s="71"/>
      <c r="AB35" s="71"/>
    </row>
    <row r="36" spans="1:29" s="6" customFormat="1" ht="11.25" customHeight="1">
      <c r="A36" s="80"/>
      <c r="B36" s="402" t="s">
        <v>183</v>
      </c>
      <c r="C36" s="402"/>
      <c r="D36" s="402"/>
      <c r="E36" s="402"/>
      <c r="F36" s="147" t="s">
        <v>31</v>
      </c>
      <c r="G36" s="410"/>
      <c r="H36" s="44"/>
      <c r="I36" s="148">
        <f t="shared" ref="I36:P36" si="1">IF(I29="","-",I30/(I29-I30))</f>
        <v>2.4570538321544707E-2</v>
      </c>
      <c r="J36" s="148">
        <f t="shared" si="1"/>
        <v>2.4570538321544707E-2</v>
      </c>
      <c r="K36" s="148">
        <f t="shared" si="1"/>
        <v>2.7094163973118354E-2</v>
      </c>
      <c r="L36" s="148">
        <f t="shared" si="1"/>
        <v>2.7094163973118354E-2</v>
      </c>
      <c r="M36" s="148">
        <f t="shared" si="1"/>
        <v>2.9884550060390095E-2</v>
      </c>
      <c r="N36" s="148">
        <f t="shared" si="1"/>
        <v>3.0220043521655242E-2</v>
      </c>
      <c r="O36" s="148">
        <f t="shared" si="1"/>
        <v>3.3342809990726176E-2</v>
      </c>
      <c r="P36" s="148">
        <f t="shared" si="1"/>
        <v>3.4227094698680877E-2</v>
      </c>
      <c r="Q36" s="44"/>
      <c r="R36" s="148">
        <f t="shared" ref="R36:AB36" si="2">IF(R29="","-",R30/(R29-R30))</f>
        <v>3.4227094698680877E-2</v>
      </c>
      <c r="S36" s="148">
        <f t="shared" si="2"/>
        <v>3.7779111089839348E-2</v>
      </c>
      <c r="T36" s="148">
        <f t="shared" si="2"/>
        <v>4.0858689928507934E-2</v>
      </c>
      <c r="U36" s="148">
        <f t="shared" si="2"/>
        <v>4.5128949898428625E-2</v>
      </c>
      <c r="V36" s="148">
        <f t="shared" si="2"/>
        <v>4.5642156109588938E-2</v>
      </c>
      <c r="W36" s="148">
        <f t="shared" si="2"/>
        <v>5.0436575124092532E-2</v>
      </c>
      <c r="X36" s="148">
        <f t="shared" si="2"/>
        <v>5.3823026024350747E-2</v>
      </c>
      <c r="Y36" s="148">
        <f>IF(Y29="","-",Y30/(Y29-Y30))</f>
        <v>5.9525714032333865E-2</v>
      </c>
      <c r="Z36" s="148" t="str">
        <f t="shared" si="2"/>
        <v>-</v>
      </c>
      <c r="AA36" s="148" t="str">
        <f t="shared" si="2"/>
        <v>-</v>
      </c>
      <c r="AB36" s="148" t="str">
        <f t="shared" si="2"/>
        <v>-</v>
      </c>
      <c r="AC36" s="109"/>
    </row>
    <row r="37" spans="1:29" s="6" customFormat="1" ht="11.25" customHeight="1">
      <c r="A37" s="80"/>
      <c r="B37" s="402" t="s">
        <v>147</v>
      </c>
      <c r="C37" s="402"/>
      <c r="D37" s="402"/>
      <c r="E37" s="402"/>
      <c r="F37" s="411" t="s">
        <v>173</v>
      </c>
      <c r="G37" s="410"/>
      <c r="H37" s="44"/>
      <c r="I37" s="117">
        <f t="shared" ref="I37:P37" si="3">IF(I12="","-",I12)</f>
        <v>3.9699999999999999E-2</v>
      </c>
      <c r="J37" s="117">
        <f t="shared" si="3"/>
        <v>3.9699999999999999E-2</v>
      </c>
      <c r="K37" s="117">
        <f t="shared" si="3"/>
        <v>5.0900000000000001E-2</v>
      </c>
      <c r="L37" s="117">
        <f t="shared" si="3"/>
        <v>5.0900000000000001E-2</v>
      </c>
      <c r="M37" s="117">
        <f t="shared" si="3"/>
        <v>5.2365439093484421E-2</v>
      </c>
      <c r="N37" s="117">
        <f t="shared" si="3"/>
        <v>5.2365439093484421E-2</v>
      </c>
      <c r="O37" s="117">
        <f t="shared" si="3"/>
        <v>5.7000000000000002E-2</v>
      </c>
      <c r="P37" s="117">
        <f t="shared" si="3"/>
        <v>5.7000000000000002E-2</v>
      </c>
      <c r="Q37" s="44"/>
      <c r="R37" s="117">
        <f t="shared" ref="R37:AB37" si="4">IF(R12="","-",R12)</f>
        <v>5.7000000000000002E-2</v>
      </c>
      <c r="S37" s="117">
        <f t="shared" si="4"/>
        <v>5.9200000000000003E-2</v>
      </c>
      <c r="T37" s="117">
        <f t="shared" si="4"/>
        <v>5.9200000000000003E-2</v>
      </c>
      <c r="U37" s="117">
        <f t="shared" si="4"/>
        <v>6.1400000000000003E-2</v>
      </c>
      <c r="V37" s="117">
        <f t="shared" si="4"/>
        <v>6.1400000000000003E-2</v>
      </c>
      <c r="W37" s="117">
        <f t="shared" si="4"/>
        <v>7.5999999999999998E-2</v>
      </c>
      <c r="X37" s="117">
        <f t="shared" si="4"/>
        <v>7.5999999999999998E-2</v>
      </c>
      <c r="Y37" s="117">
        <f t="shared" si="4"/>
        <v>8.6499999999999994E-2</v>
      </c>
      <c r="Z37" s="117" t="str">
        <f t="shared" si="4"/>
        <v>-</v>
      </c>
      <c r="AA37" s="117" t="str">
        <f t="shared" si="4"/>
        <v>-</v>
      </c>
      <c r="AB37" s="117" t="str">
        <f t="shared" si="4"/>
        <v>-</v>
      </c>
      <c r="AC37" s="109"/>
    </row>
    <row r="38" spans="1:29" s="6" customFormat="1" ht="11.25" customHeight="1">
      <c r="A38" s="80"/>
      <c r="B38" s="383" t="s">
        <v>387</v>
      </c>
      <c r="C38" s="384"/>
      <c r="D38" s="384"/>
      <c r="E38" s="385"/>
      <c r="F38" s="411"/>
      <c r="G38" s="410"/>
      <c r="H38" s="44"/>
      <c r="I38" s="117">
        <f t="shared" ref="I38:P38" si="5">IF(I13="","-",((I13*I21)+(I14*I22)+(I15*I23)+(I16*I24))*(1+I$36))</f>
        <v>0</v>
      </c>
      <c r="J38" s="117">
        <f t="shared" si="5"/>
        <v>0</v>
      </c>
      <c r="K38" s="117">
        <f t="shared" si="5"/>
        <v>0.83534199221266858</v>
      </c>
      <c r="L38" s="117">
        <f t="shared" si="5"/>
        <v>0.56362338575891591</v>
      </c>
      <c r="M38" s="117">
        <f t="shared" si="5"/>
        <v>2.5902032044752765</v>
      </c>
      <c r="N38" s="117">
        <f t="shared" si="5"/>
        <v>2.258217137090496</v>
      </c>
      <c r="O38" s="117">
        <f t="shared" si="5"/>
        <v>4.4274789807473889</v>
      </c>
      <c r="P38" s="117">
        <f t="shared" si="5"/>
        <v>3.7859143775623445</v>
      </c>
      <c r="Q38" s="44"/>
      <c r="R38" s="117">
        <f t="shared" ref="R38:X38" si="6">IF(R13="","-",((R13*R21)+(R14*R22)+(R15*R23)+(R16*R24))*(1+R$36))</f>
        <v>3.7859143775623445</v>
      </c>
      <c r="S38" s="117">
        <f t="shared" si="6"/>
        <v>5.7273413809372657</v>
      </c>
      <c r="T38" s="117">
        <f t="shared" si="6"/>
        <v>5.9156466219515869</v>
      </c>
      <c r="U38" s="117">
        <f t="shared" si="6"/>
        <v>8.4978853298719645</v>
      </c>
      <c r="V38" s="117">
        <f t="shared" si="6"/>
        <v>9.3722964911410607</v>
      </c>
      <c r="W38" s="117">
        <f t="shared" si="6"/>
        <v>10.889566142797362</v>
      </c>
      <c r="X38" s="117">
        <f t="shared" si="6"/>
        <v>6.8844104116318725</v>
      </c>
      <c r="Y38" s="117">
        <f t="shared" ref="Y38" si="7">IF(Y13="","-",((Y13*Y21)+(Y14*Y22)+(Y15*Y23)+(Y16*Y24))*(1+Y$36))</f>
        <v>0</v>
      </c>
      <c r="Z38" s="315" t="e">
        <f t="shared" ref="Z38:AB38" si="8">((Z31*Z21)+(Z32*Z22)+(Z33*Z23)+(Z34*Z24))*(1+Z$36)</f>
        <v>#VALUE!</v>
      </c>
      <c r="AA38" s="315" t="e">
        <f t="shared" si="8"/>
        <v>#VALUE!</v>
      </c>
      <c r="AB38" s="315" t="e">
        <f t="shared" si="8"/>
        <v>#VALUE!</v>
      </c>
      <c r="AC38" s="109"/>
    </row>
    <row r="39" spans="1:29" ht="12.75" customHeight="1">
      <c r="A39" s="25"/>
      <c r="B39" s="383" t="s">
        <v>388</v>
      </c>
      <c r="C39" s="384"/>
      <c r="D39" s="384"/>
      <c r="E39" s="385"/>
      <c r="F39" s="411"/>
      <c r="G39" s="410"/>
      <c r="H39" s="44"/>
      <c r="I39" s="117">
        <f t="shared" ref="I39:P39" si="9">IF(I13="","-",((I13*I25)+(I14*I26)+(I15*I27)+(I16*I28))*(1+I$36))</f>
        <v>0</v>
      </c>
      <c r="J39" s="117">
        <f t="shared" si="9"/>
        <v>0</v>
      </c>
      <c r="K39" s="117">
        <f t="shared" si="9"/>
        <v>0.84738964425818064</v>
      </c>
      <c r="L39" s="117">
        <f t="shared" si="9"/>
        <v>0.59989956580457793</v>
      </c>
      <c r="M39" s="117">
        <f t="shared" si="9"/>
        <v>2.6659547276320681</v>
      </c>
      <c r="N39" s="117">
        <f t="shared" si="9"/>
        <v>2.3114625915758653</v>
      </c>
      <c r="O39" s="117">
        <f t="shared" si="9"/>
        <v>4.4431537111908375</v>
      </c>
      <c r="P39" s="117">
        <f t="shared" si="9"/>
        <v>3.7994698065609125</v>
      </c>
      <c r="Q39" s="44"/>
      <c r="R39" s="117">
        <f t="shared" ref="R39:X39" si="10">IF(R13="","-",((R13*R25)+(R14*R26)+(R15*R27)+(R16*R28))*(1+R$36))</f>
        <v>3.7994698065609125</v>
      </c>
      <c r="S39" s="117">
        <f t="shared" si="10"/>
        <v>5.7528580556903215</v>
      </c>
      <c r="T39" s="117">
        <f t="shared" si="10"/>
        <v>5.9504624295096766</v>
      </c>
      <c r="U39" s="117">
        <f t="shared" si="10"/>
        <v>8.5276996403647658</v>
      </c>
      <c r="V39" s="117">
        <f t="shared" si="10"/>
        <v>9.4253723389112025</v>
      </c>
      <c r="W39" s="117">
        <f t="shared" si="10"/>
        <v>10.908101921534566</v>
      </c>
      <c r="X39" s="117">
        <f t="shared" si="10"/>
        <v>6.8739573872573061</v>
      </c>
      <c r="Y39" s="117">
        <f t="shared" ref="Y39" si="11">IF(Y13="","-",((Y13*Y25)+(Y14*Y26)+(Y15*Y27)+(Y16*Y28))*(1+Y$36))</f>
        <v>0</v>
      </c>
      <c r="Z39" s="315" t="e">
        <f t="shared" ref="Z39:AB39" si="12">((Z31*Z25)+(Z32*Z26)+(Z33*Z27)+(Z34*Z28))*(1+Z$36)</f>
        <v>#VALUE!</v>
      </c>
      <c r="AA39" s="315" t="e">
        <f t="shared" si="12"/>
        <v>#VALUE!</v>
      </c>
      <c r="AB39" s="315" t="e">
        <f t="shared" si="12"/>
        <v>#VALUE!</v>
      </c>
      <c r="AC39" s="25"/>
    </row>
    <row r="40" spans="1:29" ht="12.75" customHeight="1">
      <c r="A40" s="25"/>
      <c r="B40" s="25"/>
      <c r="C40" s="25"/>
      <c r="D40" s="25"/>
      <c r="E40" s="25"/>
      <c r="F40" s="25"/>
      <c r="G40" s="25"/>
      <c r="H40" s="25"/>
      <c r="I40" s="25"/>
      <c r="J40" s="25"/>
      <c r="K40" s="25"/>
      <c r="L40" s="25"/>
      <c r="M40" s="25"/>
      <c r="N40" s="25"/>
      <c r="O40" s="25"/>
      <c r="P40" s="25"/>
      <c r="Q40" s="25"/>
      <c r="AC40" s="25"/>
    </row>
    <row r="41" spans="1:29" ht="12.75" customHeight="1">
      <c r="A41" s="25"/>
      <c r="B41" s="25"/>
      <c r="C41" s="25"/>
      <c r="D41" s="25"/>
      <c r="E41" s="25"/>
      <c r="F41" s="25"/>
      <c r="G41" s="25"/>
      <c r="H41" s="25"/>
      <c r="I41" s="25"/>
      <c r="J41" s="25"/>
      <c r="K41" s="25"/>
      <c r="L41" s="25"/>
      <c r="M41" s="25"/>
      <c r="N41" s="25"/>
      <c r="O41" s="25"/>
      <c r="P41" s="25"/>
      <c r="Q41" s="25"/>
      <c r="Y41" s="302"/>
      <c r="AC41" s="25"/>
    </row>
    <row r="42" spans="1:29" ht="12.75" customHeight="1">
      <c r="A42" s="25"/>
      <c r="B42" s="25"/>
      <c r="C42" s="25"/>
      <c r="D42" s="25"/>
      <c r="E42" s="25"/>
      <c r="F42" s="25"/>
      <c r="G42" s="25"/>
      <c r="H42" s="25"/>
      <c r="I42" s="25"/>
      <c r="J42" s="25"/>
      <c r="K42" s="25"/>
      <c r="L42" s="25"/>
      <c r="M42" s="25"/>
      <c r="N42" s="25"/>
      <c r="O42" s="25"/>
      <c r="P42" s="25"/>
      <c r="Q42" s="25"/>
      <c r="Y42" s="302"/>
      <c r="AC42" s="25"/>
    </row>
    <row r="43" spans="1:29" ht="12.75" customHeight="1">
      <c r="A43" s="25"/>
      <c r="B43" s="25"/>
      <c r="C43" s="25"/>
      <c r="D43" s="25"/>
      <c r="E43" s="25"/>
      <c r="F43" s="25"/>
      <c r="G43" s="25"/>
      <c r="H43" s="25"/>
      <c r="I43" s="25"/>
      <c r="J43" s="25"/>
      <c r="K43" s="25"/>
      <c r="L43" s="25"/>
      <c r="M43" s="25"/>
      <c r="N43" s="25"/>
      <c r="O43" s="25"/>
      <c r="P43" s="25"/>
      <c r="Q43" s="25"/>
      <c r="Y43" s="302"/>
      <c r="AC43" s="25"/>
    </row>
    <row r="44" spans="1:29" ht="33.5" customHeight="1">
      <c r="A44" s="25"/>
      <c r="B44" s="25"/>
      <c r="C44" s="25"/>
      <c r="D44" s="25"/>
      <c r="E44" s="25"/>
      <c r="F44" s="25"/>
      <c r="G44" s="25"/>
      <c r="H44" s="25"/>
      <c r="I44" s="25"/>
      <c r="J44" s="25"/>
      <c r="K44" s="25"/>
      <c r="L44" s="25"/>
      <c r="M44" s="25"/>
      <c r="N44" s="25"/>
      <c r="O44" s="25"/>
      <c r="P44" s="25"/>
      <c r="Q44" s="25"/>
      <c r="AC44" s="25"/>
    </row>
    <row r="45" spans="1:29" ht="33.5" customHeight="1">
      <c r="A45" s="25"/>
      <c r="B45" s="25"/>
      <c r="C45" s="25"/>
      <c r="D45" s="25"/>
      <c r="E45" s="25"/>
      <c r="F45" s="25"/>
      <c r="G45" s="25"/>
      <c r="H45" s="25"/>
      <c r="I45" s="25"/>
      <c r="J45" s="25"/>
      <c r="K45" s="25"/>
      <c r="L45" s="25"/>
      <c r="M45" s="25"/>
      <c r="N45" s="25"/>
      <c r="O45" s="25"/>
      <c r="P45" s="25"/>
      <c r="Q45" s="25"/>
      <c r="U45" s="303"/>
      <c r="AC45" s="25"/>
    </row>
    <row r="46" spans="1:29" s="25" customFormat="1" ht="14.5">
      <c r="G46" s="97"/>
      <c r="U46" s="303"/>
    </row>
    <row r="47" spans="1:29" s="25" customFormat="1">
      <c r="B47" s="125"/>
      <c r="G47" s="97"/>
    </row>
    <row r="48" spans="1:29" s="25" customFormat="1">
      <c r="B48" s="125"/>
      <c r="I48" s="94"/>
      <c r="J48" s="94"/>
      <c r="K48" s="94"/>
      <c r="L48" s="94"/>
    </row>
    <row r="49" spans="1:29" s="25" customFormat="1">
      <c r="B49" s="125"/>
      <c r="I49" s="94"/>
      <c r="J49" s="94"/>
      <c r="K49" s="94"/>
      <c r="L49" s="94"/>
    </row>
    <row r="50" spans="1:29" s="25" customFormat="1">
      <c r="I50" s="94"/>
      <c r="J50" s="94"/>
      <c r="K50" s="94"/>
      <c r="L50" s="94"/>
    </row>
    <row r="51" spans="1:29" s="25" customFormat="1">
      <c r="I51" s="94"/>
      <c r="J51" s="94"/>
      <c r="K51" s="94"/>
      <c r="L51" s="94"/>
    </row>
    <row r="52" spans="1:29">
      <c r="A52" s="25"/>
      <c r="B52" s="25"/>
      <c r="C52" s="25"/>
      <c r="D52" s="25"/>
      <c r="E52" s="25"/>
      <c r="F52" s="25"/>
      <c r="G52" s="25"/>
      <c r="H52" s="25"/>
      <c r="I52" s="94"/>
      <c r="J52" s="94"/>
      <c r="K52" s="94"/>
      <c r="L52" s="94"/>
      <c r="M52" s="25"/>
      <c r="N52" s="25"/>
      <c r="O52" s="25"/>
      <c r="P52" s="25"/>
      <c r="Q52" s="25"/>
      <c r="AC52" s="25"/>
    </row>
    <row r="53" spans="1:29">
      <c r="A53" s="25"/>
      <c r="B53" s="25"/>
      <c r="C53" s="25"/>
      <c r="D53" s="25"/>
      <c r="E53" s="25"/>
      <c r="F53" s="25"/>
      <c r="G53" s="25"/>
      <c r="H53" s="25"/>
      <c r="I53" s="94"/>
      <c r="J53" s="94"/>
      <c r="K53" s="94"/>
      <c r="L53" s="94"/>
      <c r="M53" s="25"/>
      <c r="N53" s="25"/>
      <c r="O53" s="25"/>
      <c r="P53" s="25"/>
      <c r="Q53" s="25"/>
      <c r="AC53" s="25"/>
    </row>
    <row r="54" spans="1:29">
      <c r="A54" s="25"/>
      <c r="B54" s="25"/>
      <c r="C54" s="25"/>
      <c r="D54" s="25"/>
      <c r="E54" s="25"/>
      <c r="F54" s="25"/>
      <c r="G54" s="25"/>
      <c r="H54" s="25"/>
      <c r="I54" s="94"/>
      <c r="J54" s="94"/>
      <c r="K54" s="94"/>
      <c r="L54" s="94"/>
      <c r="M54" s="25"/>
      <c r="N54" s="25"/>
      <c r="O54" s="25"/>
      <c r="P54" s="25"/>
      <c r="Q54" s="25"/>
      <c r="AC54" s="25"/>
    </row>
    <row r="55" spans="1:29">
      <c r="A55" s="25"/>
      <c r="B55" s="25"/>
      <c r="C55" s="25"/>
      <c r="D55" s="25"/>
      <c r="E55" s="25"/>
      <c r="F55" s="25"/>
      <c r="G55" s="25"/>
      <c r="H55" s="25"/>
      <c r="I55" s="94"/>
      <c r="J55" s="94"/>
      <c r="K55" s="94"/>
      <c r="L55" s="94"/>
      <c r="M55" s="25"/>
      <c r="N55" s="25"/>
      <c r="O55" s="25"/>
      <c r="P55" s="25"/>
      <c r="Q55" s="25"/>
      <c r="AC55" s="25"/>
    </row>
    <row r="56" spans="1:29"/>
    <row r="57" spans="1:29"/>
    <row r="58" spans="1:29"/>
    <row r="59" spans="1:29"/>
    <row r="60" spans="1:29"/>
    <row r="61" spans="1:29"/>
    <row r="62" spans="1:29"/>
    <row r="63" spans="1:29"/>
    <row r="64" spans="1:29"/>
    <row r="65"/>
    <row r="66"/>
    <row r="67"/>
    <row r="68"/>
  </sheetData>
  <mergeCells count="39">
    <mergeCell ref="B11:G11"/>
    <mergeCell ref="B6:C10"/>
    <mergeCell ref="B31:B34"/>
    <mergeCell ref="E13:E16"/>
    <mergeCell ref="B29:C29"/>
    <mergeCell ref="B3:J3"/>
    <mergeCell ref="R7:AB7"/>
    <mergeCell ref="D6:D10"/>
    <mergeCell ref="E6:E10"/>
    <mergeCell ref="F6:F10"/>
    <mergeCell ref="G6:G7"/>
    <mergeCell ref="I6:P6"/>
    <mergeCell ref="R6:AB6"/>
    <mergeCell ref="I7:P7"/>
    <mergeCell ref="AD15:AO15"/>
    <mergeCell ref="B13:B16"/>
    <mergeCell ref="D13:D16"/>
    <mergeCell ref="B21:B24"/>
    <mergeCell ref="B25:B28"/>
    <mergeCell ref="F21:F28"/>
    <mergeCell ref="F12:F16"/>
    <mergeCell ref="B12:C12"/>
    <mergeCell ref="E21:E28"/>
    <mergeCell ref="D21:D28"/>
    <mergeCell ref="D17:D20"/>
    <mergeCell ref="E17:E20"/>
    <mergeCell ref="B38:E38"/>
    <mergeCell ref="B17:B20"/>
    <mergeCell ref="F17:F20"/>
    <mergeCell ref="G12:G34"/>
    <mergeCell ref="B36:E36"/>
    <mergeCell ref="G36:G39"/>
    <mergeCell ref="F37:F39"/>
    <mergeCell ref="B37:E37"/>
    <mergeCell ref="B35:F35"/>
    <mergeCell ref="B39:E39"/>
    <mergeCell ref="B30:C30"/>
    <mergeCell ref="F31:F34"/>
    <mergeCell ref="D31:E34"/>
  </mergeCells>
  <hyperlinks>
    <hyperlink ref="E12" r:id="rId1" xr:uid="{00000000-0004-0000-0900-000000000000}"/>
    <hyperlink ref="E30" r:id="rId2" xr:uid="{00000000-0004-0000-0900-000001000000}"/>
    <hyperlink ref="E13:E16" r:id="rId3" display="LCCC Scheme Dashboards" xr:uid="{00000000-0004-0000-0900-000002000000}"/>
    <hyperlink ref="E29" r:id="rId4" xr:uid="{00000000-0004-0000-0900-000003000000}"/>
    <hyperlink ref="E17:E20" r:id="rId5" display="LCCC Scheme Dashboards" xr:uid="{ECC07929-4EC3-489E-8DCE-C90B4F7693EE}"/>
  </hyperlinks>
  <pageMargins left="0.7" right="0.7" top="0.75" bottom="0.75" header="0.3" footer="0.3"/>
  <pageSetup orientation="portrait" r:id="rId6"/>
  <legacyDrawing r:id="rId7"/>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79998168889431442"/>
    <pageSetUpPr autoPageBreaks="0"/>
  </sheetPr>
  <dimension ref="A1:XFB28"/>
  <sheetViews>
    <sheetView topLeftCell="D4" zoomScale="80" zoomScaleNormal="80" workbookViewId="0">
      <selection activeCell="L12" sqref="L12"/>
    </sheetView>
  </sheetViews>
  <sheetFormatPr defaultColWidth="0" defaultRowHeight="13.5" zeroHeight="1"/>
  <cols>
    <col min="1" max="1" width="3" customWidth="1"/>
    <col min="2" max="3" width="30.4609375" customWidth="1"/>
    <col min="4" max="4" width="36" customWidth="1"/>
    <col min="5" max="5" width="12.15234375" customWidth="1"/>
    <col min="6" max="6" width="25.4609375" customWidth="1"/>
    <col min="7" max="7" width="1.4609375" customWidth="1"/>
    <col min="8" max="11" width="15.61328125" style="10" customWidth="1"/>
    <col min="12" max="15" width="15.61328125" customWidth="1"/>
    <col min="16" max="16" width="1.4609375" customWidth="1"/>
    <col min="17" max="27" width="15.61328125" customWidth="1"/>
    <col min="28" max="29" width="9" customWidth="1"/>
    <col min="16383" max="16384" width="9" hidden="1"/>
  </cols>
  <sheetData>
    <row r="1" spans="1:30" s="2" customFormat="1" ht="12.75" customHeight="1">
      <c r="F1" s="56"/>
    </row>
    <row r="2" spans="1:30" s="2" customFormat="1" ht="18.75" customHeight="1">
      <c r="B2" s="57" t="s">
        <v>254</v>
      </c>
      <c r="C2" s="57"/>
      <c r="D2" s="57"/>
      <c r="F2" s="56"/>
    </row>
    <row r="3" spans="1:30" s="2" customFormat="1" ht="42" customHeight="1">
      <c r="B3" s="431" t="s">
        <v>364</v>
      </c>
      <c r="C3" s="431"/>
      <c r="D3" s="431"/>
      <c r="E3" s="431"/>
      <c r="F3" s="431"/>
      <c r="G3" s="431"/>
      <c r="H3" s="56"/>
      <c r="I3" s="56"/>
      <c r="J3" s="56"/>
      <c r="K3" s="56"/>
      <c r="L3" s="56"/>
      <c r="M3" s="56"/>
      <c r="N3" s="56"/>
      <c r="O3" s="56"/>
      <c r="P3" s="56"/>
      <c r="Q3" s="56"/>
      <c r="R3" s="56"/>
      <c r="S3" s="56"/>
      <c r="T3" s="56"/>
      <c r="U3" s="56"/>
    </row>
    <row r="4" spans="1:30" s="2" customFormat="1" ht="12.75" customHeight="1">
      <c r="F4" s="56"/>
    </row>
    <row r="5" spans="1:30" s="25" customFormat="1">
      <c r="G5" s="88"/>
      <c r="H5" s="94"/>
      <c r="I5" s="94"/>
      <c r="J5" s="94"/>
      <c r="K5" s="94"/>
      <c r="P5" s="88"/>
    </row>
    <row r="6" spans="1:30" ht="12.75" customHeight="1">
      <c r="A6" s="25"/>
      <c r="B6" s="329" t="s">
        <v>24</v>
      </c>
      <c r="C6" s="388" t="s">
        <v>95</v>
      </c>
      <c r="D6" s="389" t="s">
        <v>25</v>
      </c>
      <c r="E6" s="388" t="s">
        <v>27</v>
      </c>
      <c r="F6" s="341"/>
      <c r="G6" s="44"/>
      <c r="H6" s="356" t="s">
        <v>231</v>
      </c>
      <c r="I6" s="357"/>
      <c r="J6" s="357"/>
      <c r="K6" s="357"/>
      <c r="L6" s="357"/>
      <c r="M6" s="357"/>
      <c r="N6" s="357"/>
      <c r="O6" s="358"/>
      <c r="P6" s="188"/>
      <c r="Q6" s="320" t="s">
        <v>232</v>
      </c>
      <c r="R6" s="321"/>
      <c r="S6" s="321"/>
      <c r="T6" s="321"/>
      <c r="U6" s="321"/>
      <c r="V6" s="321"/>
      <c r="W6" s="321"/>
      <c r="X6" s="321"/>
      <c r="Y6" s="321"/>
      <c r="Z6" s="321"/>
      <c r="AA6" s="322"/>
      <c r="AB6" s="25"/>
      <c r="AC6" s="25"/>
      <c r="AD6" s="25"/>
    </row>
    <row r="7" spans="1:30" ht="12.75" customHeight="1">
      <c r="A7" s="25"/>
      <c r="B7" s="329"/>
      <c r="C7" s="388"/>
      <c r="D7" s="389"/>
      <c r="E7" s="388"/>
      <c r="F7" s="341"/>
      <c r="G7" s="44"/>
      <c r="H7" s="323" t="s">
        <v>233</v>
      </c>
      <c r="I7" s="324"/>
      <c r="J7" s="324"/>
      <c r="K7" s="324"/>
      <c r="L7" s="324"/>
      <c r="M7" s="324"/>
      <c r="N7" s="324"/>
      <c r="O7" s="325"/>
      <c r="P7" s="188"/>
      <c r="Q7" s="326" t="s">
        <v>234</v>
      </c>
      <c r="R7" s="327"/>
      <c r="S7" s="327"/>
      <c r="T7" s="327"/>
      <c r="U7" s="327"/>
      <c r="V7" s="327"/>
      <c r="W7" s="327"/>
      <c r="X7" s="327"/>
      <c r="Y7" s="327"/>
      <c r="Z7" s="327"/>
      <c r="AA7" s="328"/>
      <c r="AB7" s="25"/>
      <c r="AC7" s="25"/>
      <c r="AD7" s="25"/>
    </row>
    <row r="8" spans="1:30" s="25" customFormat="1" ht="25.5" customHeight="1">
      <c r="B8" s="329"/>
      <c r="C8" s="388"/>
      <c r="D8" s="389"/>
      <c r="E8" s="388"/>
      <c r="F8" s="78" t="s">
        <v>103</v>
      </c>
      <c r="G8" s="44"/>
      <c r="H8" s="49" t="s">
        <v>97</v>
      </c>
      <c r="I8" s="49" t="s">
        <v>99</v>
      </c>
      <c r="J8" s="49" t="s">
        <v>93</v>
      </c>
      <c r="K8" s="49" t="s">
        <v>94</v>
      </c>
      <c r="L8" s="49" t="s">
        <v>47</v>
      </c>
      <c r="M8" s="50" t="s">
        <v>46</v>
      </c>
      <c r="N8" s="49" t="s">
        <v>48</v>
      </c>
      <c r="O8" s="49" t="s">
        <v>168</v>
      </c>
      <c r="P8" s="44"/>
      <c r="Q8" s="45" t="s">
        <v>224</v>
      </c>
      <c r="R8" s="45" t="s">
        <v>2</v>
      </c>
      <c r="S8" s="45" t="s">
        <v>3</v>
      </c>
      <c r="T8" s="51" t="s">
        <v>4</v>
      </c>
      <c r="U8" s="45" t="s">
        <v>5</v>
      </c>
      <c r="V8" s="45" t="s">
        <v>6</v>
      </c>
      <c r="W8" s="45" t="s">
        <v>7</v>
      </c>
      <c r="X8" s="45" t="s">
        <v>8</v>
      </c>
      <c r="Y8" s="45" t="s">
        <v>9</v>
      </c>
      <c r="Z8" s="45" t="s">
        <v>10</v>
      </c>
      <c r="AA8" s="45" t="s">
        <v>11</v>
      </c>
    </row>
    <row r="9" spans="1:30" s="25" customFormat="1" ht="12.75" customHeight="1">
      <c r="B9" s="329"/>
      <c r="C9" s="388"/>
      <c r="D9" s="389"/>
      <c r="E9" s="388"/>
      <c r="F9" s="78" t="s">
        <v>49</v>
      </c>
      <c r="G9" s="44"/>
      <c r="H9" s="47" t="s">
        <v>98</v>
      </c>
      <c r="I9" s="47" t="s">
        <v>90</v>
      </c>
      <c r="J9" s="47" t="s">
        <v>91</v>
      </c>
      <c r="K9" s="47" t="s">
        <v>92</v>
      </c>
      <c r="L9" s="47" t="s">
        <v>50</v>
      </c>
      <c r="M9" s="48" t="s">
        <v>51</v>
      </c>
      <c r="N9" s="47" t="s">
        <v>18</v>
      </c>
      <c r="O9" s="47" t="s">
        <v>169</v>
      </c>
      <c r="P9" s="44"/>
      <c r="Q9" s="47" t="s">
        <v>104</v>
      </c>
      <c r="R9" s="47" t="s">
        <v>19</v>
      </c>
      <c r="S9" s="47" t="s">
        <v>40</v>
      </c>
      <c r="T9" s="52" t="s">
        <v>20</v>
      </c>
      <c r="U9" s="47" t="s">
        <v>41</v>
      </c>
      <c r="V9" s="47" t="s">
        <v>21</v>
      </c>
      <c r="W9" s="47" t="s">
        <v>42</v>
      </c>
      <c r="X9" s="47" t="s">
        <v>22</v>
      </c>
      <c r="Y9" s="47" t="s">
        <v>43</v>
      </c>
      <c r="Z9" s="47" t="s">
        <v>23</v>
      </c>
      <c r="AA9" s="47" t="s">
        <v>44</v>
      </c>
    </row>
    <row r="10" spans="1:30" s="25" customFormat="1" ht="12.75" customHeight="1">
      <c r="B10" s="329"/>
      <c r="C10" s="388"/>
      <c r="D10" s="389"/>
      <c r="E10" s="388"/>
      <c r="F10" s="79" t="s">
        <v>122</v>
      </c>
      <c r="G10" s="44"/>
      <c r="H10" s="45" t="s">
        <v>88</v>
      </c>
      <c r="I10" s="45" t="s">
        <v>88</v>
      </c>
      <c r="J10" s="45" t="s">
        <v>89</v>
      </c>
      <c r="K10" s="45" t="s">
        <v>89</v>
      </c>
      <c r="L10" s="45" t="s">
        <v>52</v>
      </c>
      <c r="M10" s="46" t="s">
        <v>52</v>
      </c>
      <c r="N10" s="45" t="s">
        <v>34</v>
      </c>
      <c r="O10" s="45" t="s">
        <v>34</v>
      </c>
      <c r="P10" s="44"/>
      <c r="Q10" s="45" t="s">
        <v>86</v>
      </c>
      <c r="R10" s="45" t="s">
        <v>35</v>
      </c>
      <c r="S10" s="45" t="s">
        <v>35</v>
      </c>
      <c r="T10" s="51" t="s">
        <v>36</v>
      </c>
      <c r="U10" s="45" t="s">
        <v>36</v>
      </c>
      <c r="V10" s="45" t="s">
        <v>37</v>
      </c>
      <c r="W10" s="45" t="s">
        <v>37</v>
      </c>
      <c r="X10" s="45" t="s">
        <v>38</v>
      </c>
      <c r="Y10" s="45" t="s">
        <v>38</v>
      </c>
      <c r="Z10" s="45" t="s">
        <v>39</v>
      </c>
      <c r="AA10" s="45" t="s">
        <v>39</v>
      </c>
    </row>
    <row r="11" spans="1:30" s="26" customFormat="1">
      <c r="B11" s="386" t="s">
        <v>102</v>
      </c>
      <c r="C11" s="387"/>
      <c r="D11" s="387"/>
      <c r="E11" s="387"/>
      <c r="F11" s="387"/>
      <c r="G11" s="44"/>
      <c r="H11" s="71"/>
      <c r="I11" s="71"/>
      <c r="J11" s="71"/>
      <c r="K11" s="71"/>
      <c r="L11" s="71"/>
      <c r="M11" s="72"/>
      <c r="N11" s="71"/>
      <c r="O11" s="71"/>
      <c r="P11" s="44"/>
      <c r="Q11" s="71"/>
      <c r="R11" s="71"/>
      <c r="S11" s="71"/>
      <c r="T11" s="73"/>
      <c r="U11" s="236"/>
      <c r="V11" s="236"/>
      <c r="W11" s="236"/>
      <c r="X11" s="236"/>
      <c r="Y11" s="236"/>
      <c r="Z11" s="236"/>
      <c r="AA11" s="236"/>
    </row>
    <row r="12" spans="1:30" s="80" customFormat="1" ht="58.5" customHeight="1">
      <c r="B12" s="42" t="s">
        <v>121</v>
      </c>
      <c r="C12" s="42"/>
      <c r="D12" s="111" t="s">
        <v>87</v>
      </c>
      <c r="E12" s="5" t="s">
        <v>66</v>
      </c>
      <c r="F12" s="432"/>
      <c r="G12" s="44"/>
      <c r="H12" s="29">
        <v>900000000</v>
      </c>
      <c r="I12" s="29">
        <v>900000000</v>
      </c>
      <c r="J12" s="29">
        <v>1500000000</v>
      </c>
      <c r="K12" s="29">
        <v>1500000000</v>
      </c>
      <c r="L12" s="29">
        <v>1315000000</v>
      </c>
      <c r="M12" s="29">
        <v>1345000000</v>
      </c>
      <c r="N12" s="29">
        <v>1455000000</v>
      </c>
      <c r="O12" s="29">
        <v>1455000000</v>
      </c>
      <c r="P12" s="44"/>
      <c r="Q12" s="29">
        <v>1455000000</v>
      </c>
      <c r="R12" s="99">
        <v>1505000000</v>
      </c>
      <c r="S12" s="99">
        <v>1500000000</v>
      </c>
      <c r="T12" s="234">
        <v>1545000000</v>
      </c>
      <c r="U12" s="29">
        <v>1545000000</v>
      </c>
      <c r="V12" s="237"/>
      <c r="W12" s="237"/>
      <c r="X12" s="237"/>
      <c r="Y12" s="237"/>
      <c r="Z12" s="237"/>
      <c r="AA12" s="237"/>
    </row>
    <row r="13" spans="1:30" s="80" customFormat="1" ht="67.5" customHeight="1">
      <c r="B13" s="42" t="s">
        <v>79</v>
      </c>
      <c r="C13" s="42" t="s">
        <v>219</v>
      </c>
      <c r="D13" s="111" t="s">
        <v>80</v>
      </c>
      <c r="E13" s="5" t="s">
        <v>119</v>
      </c>
      <c r="F13" s="433"/>
      <c r="G13" s="44"/>
      <c r="H13" s="29">
        <v>290044000</v>
      </c>
      <c r="I13" s="29">
        <v>290044000</v>
      </c>
      <c r="J13" s="29">
        <v>298100000</v>
      </c>
      <c r="K13" s="29">
        <v>298100000</v>
      </c>
      <c r="L13" s="29">
        <v>295900000</v>
      </c>
      <c r="M13" s="29">
        <v>295900000</v>
      </c>
      <c r="N13" s="29">
        <v>283700000</v>
      </c>
      <c r="O13" s="29">
        <v>283700000</v>
      </c>
      <c r="P13" s="44"/>
      <c r="Q13" s="29">
        <v>283700000</v>
      </c>
      <c r="R13" s="29">
        <v>266600000</v>
      </c>
      <c r="S13" s="29">
        <v>256200000</v>
      </c>
      <c r="T13" s="235">
        <v>260700000</v>
      </c>
      <c r="U13" s="29">
        <v>260700000</v>
      </c>
      <c r="V13" s="237"/>
      <c r="W13" s="237"/>
      <c r="X13" s="237"/>
      <c r="Y13" s="237"/>
      <c r="Z13" s="237"/>
      <c r="AA13" s="237"/>
    </row>
    <row r="14" spans="1:30" s="80" customFormat="1" ht="27.75" customHeight="1">
      <c r="B14" s="42" t="s">
        <v>120</v>
      </c>
      <c r="C14" s="42" t="s">
        <v>186</v>
      </c>
      <c r="D14" s="111" t="s">
        <v>85</v>
      </c>
      <c r="E14" s="5" t="s">
        <v>119</v>
      </c>
      <c r="F14" s="433"/>
      <c r="G14" s="44"/>
      <c r="H14" s="153"/>
      <c r="I14" s="154"/>
      <c r="J14" s="29">
        <v>8117254</v>
      </c>
      <c r="K14" s="158"/>
      <c r="L14" s="159"/>
      <c r="M14" s="160"/>
      <c r="N14" s="161"/>
      <c r="O14" s="161"/>
      <c r="P14" s="44"/>
      <c r="Q14" s="163"/>
      <c r="R14" s="163"/>
      <c r="S14" s="163"/>
      <c r="T14" s="163"/>
      <c r="U14" s="163"/>
      <c r="V14" s="163"/>
      <c r="W14" s="163"/>
      <c r="X14" s="163"/>
      <c r="Y14" s="163"/>
      <c r="Z14" s="163"/>
      <c r="AA14" s="163"/>
    </row>
    <row r="15" spans="1:30" s="80" customFormat="1" ht="23">
      <c r="B15" s="42" t="s">
        <v>67</v>
      </c>
      <c r="C15" s="42"/>
      <c r="D15" s="111" t="s">
        <v>278</v>
      </c>
      <c r="E15" s="5" t="s">
        <v>31</v>
      </c>
      <c r="F15" s="434"/>
      <c r="G15" s="44"/>
      <c r="H15" s="155"/>
      <c r="I15" s="156"/>
      <c r="J15" s="88"/>
      <c r="K15" s="157"/>
      <c r="L15" s="28">
        <v>0.1</v>
      </c>
      <c r="M15" s="162"/>
      <c r="N15" s="28">
        <v>0.1</v>
      </c>
      <c r="O15" s="28">
        <v>0.1</v>
      </c>
      <c r="P15" s="44"/>
      <c r="Q15" s="162"/>
      <c r="R15" s="28">
        <v>0.1</v>
      </c>
      <c r="S15" s="162"/>
      <c r="T15" s="28">
        <v>0.1</v>
      </c>
      <c r="U15" s="162"/>
      <c r="V15" s="162"/>
      <c r="W15" s="162"/>
      <c r="X15" s="162"/>
      <c r="Y15" s="162"/>
      <c r="Z15" s="162"/>
      <c r="AA15" s="162"/>
    </row>
    <row r="16" spans="1:30" s="26" customFormat="1">
      <c r="B16" s="386" t="s">
        <v>105</v>
      </c>
      <c r="C16" s="387"/>
      <c r="D16" s="387"/>
      <c r="E16" s="387"/>
      <c r="F16" s="387"/>
      <c r="G16" s="44"/>
      <c r="H16" s="71"/>
      <c r="I16" s="71"/>
      <c r="J16" s="100"/>
      <c r="K16" s="100"/>
      <c r="L16" s="101"/>
      <c r="M16" s="71"/>
      <c r="N16" s="73"/>
      <c r="O16" s="73"/>
      <c r="P16" s="44"/>
      <c r="Q16" s="71"/>
      <c r="R16" s="71"/>
      <c r="S16" s="71"/>
      <c r="T16" s="73"/>
      <c r="U16" s="71"/>
      <c r="V16" s="181"/>
      <c r="W16" s="181"/>
      <c r="X16" s="181"/>
      <c r="Y16" s="181"/>
      <c r="Z16" s="181"/>
      <c r="AA16" s="181"/>
    </row>
    <row r="17" spans="2:27" s="94" customFormat="1" ht="11.25" customHeight="1">
      <c r="B17" s="383" t="s">
        <v>96</v>
      </c>
      <c r="C17" s="384"/>
      <c r="D17" s="385"/>
      <c r="E17" s="19" t="s">
        <v>65</v>
      </c>
      <c r="F17" s="19"/>
      <c r="G17" s="44"/>
      <c r="H17" s="435"/>
      <c r="I17" s="436"/>
      <c r="J17" s="103">
        <f>J14</f>
        <v>8117254</v>
      </c>
      <c r="K17" s="103">
        <f>IF(K13="","-",IF(J17="","-",J17*(1+K15)))</f>
        <v>8117254</v>
      </c>
      <c r="L17" s="103">
        <f t="shared" ref="L17:T17" si="0">IF(L13="","-",IF(K17="","-",K17*(1+L15)))</f>
        <v>8928979.4000000004</v>
      </c>
      <c r="M17" s="103">
        <f t="shared" si="0"/>
        <v>8928979.4000000004</v>
      </c>
      <c r="N17" s="103">
        <f>IF(N13="","-",IF(L17="","-",L17*(1+N15)))</f>
        <v>9821877.3400000017</v>
      </c>
      <c r="O17" s="103">
        <f>IF(O13="","-",IF(M17="","-",M17*(1+O15)))</f>
        <v>9821877.3400000017</v>
      </c>
      <c r="P17" s="44"/>
      <c r="Q17" s="102">
        <f>IF(Q13="","-",IF(O17="","-",O17*(1+Q15)))</f>
        <v>9821877.3400000017</v>
      </c>
      <c r="R17" s="102">
        <f t="shared" si="0"/>
        <v>10804065.074000003</v>
      </c>
      <c r="S17" s="102">
        <f t="shared" si="0"/>
        <v>10804065.074000003</v>
      </c>
      <c r="T17" s="102">
        <f t="shared" si="0"/>
        <v>11884471.581400003</v>
      </c>
      <c r="U17" s="239">
        <f>IF(U13="","-",IF(T17="","-",T17*(1+U15)))</f>
        <v>11884471.581400003</v>
      </c>
      <c r="V17" s="238"/>
      <c r="W17" s="238"/>
      <c r="X17" s="238"/>
      <c r="Y17" s="238"/>
      <c r="Z17" s="238"/>
      <c r="AA17" s="238"/>
    </row>
    <row r="18" spans="2:27" s="80" customFormat="1" ht="11.5">
      <c r="B18" s="383" t="s">
        <v>131</v>
      </c>
      <c r="C18" s="384"/>
      <c r="D18" s="385"/>
      <c r="E18" s="19" t="s">
        <v>109</v>
      </c>
      <c r="F18" s="19"/>
      <c r="G18" s="44"/>
      <c r="H18" s="9">
        <f t="shared" ref="H18:O18" si="1">IF(H13="","-",(H12/(H13-H17)))</f>
        <v>3.1029774792790059</v>
      </c>
      <c r="I18" s="9">
        <f t="shared" si="1"/>
        <v>3.1029774792790059</v>
      </c>
      <c r="J18" s="9">
        <f t="shared" si="1"/>
        <v>5.1727215521988335</v>
      </c>
      <c r="K18" s="9">
        <f t="shared" si="1"/>
        <v>5.1727215521988335</v>
      </c>
      <c r="L18" s="9">
        <f t="shared" si="1"/>
        <v>4.5823442285238185</v>
      </c>
      <c r="M18" s="9">
        <f t="shared" si="1"/>
        <v>4.6868844010376698</v>
      </c>
      <c r="N18" s="9">
        <f>IF(N13="","-",(N12/(N13-N17)))</f>
        <v>5.3125820560931691</v>
      </c>
      <c r="O18" s="9">
        <f t="shared" si="1"/>
        <v>5.3125820560931691</v>
      </c>
      <c r="P18" s="44"/>
      <c r="Q18" s="9">
        <f t="shared" ref="Q18:T18" si="2">IF(Q13="","-",Q12/(Q13-Q17))</f>
        <v>5.3125820560931691</v>
      </c>
      <c r="R18" s="9">
        <f t="shared" si="2"/>
        <v>5.8835962363334122</v>
      </c>
      <c r="S18" s="9">
        <f t="shared" si="2"/>
        <v>6.1125706929592383</v>
      </c>
      <c r="T18" s="9">
        <f t="shared" si="2"/>
        <v>6.209419523851972</v>
      </c>
      <c r="U18" s="9">
        <f>IF(U13="","-",U12/(U13-U17))</f>
        <v>6.209419523851972</v>
      </c>
      <c r="V18" s="109"/>
      <c r="W18" s="109"/>
      <c r="X18" s="109"/>
      <c r="Y18" s="109"/>
      <c r="Z18" s="109"/>
      <c r="AA18" s="109"/>
    </row>
    <row r="19" spans="2:27" s="25" customFormat="1">
      <c r="H19" s="94"/>
      <c r="I19" s="94"/>
      <c r="J19" s="94"/>
      <c r="K19" s="94"/>
    </row>
    <row r="20" spans="2:27" s="25" customFormat="1">
      <c r="H20" s="94"/>
      <c r="I20" s="94"/>
      <c r="J20" s="94"/>
      <c r="K20" s="94"/>
    </row>
    <row r="21" spans="2:27" s="25" customFormat="1">
      <c r="H21" s="94"/>
      <c r="I21" s="94"/>
      <c r="J21" s="94"/>
      <c r="K21" s="94"/>
    </row>
    <row r="22" spans="2:27" s="25" customFormat="1">
      <c r="H22" s="94"/>
      <c r="I22" s="94"/>
      <c r="J22" s="94"/>
      <c r="K22" s="94"/>
    </row>
    <row r="23" spans="2:27" s="25" customFormat="1">
      <c r="H23" s="94"/>
      <c r="I23" s="94"/>
      <c r="J23" s="94"/>
      <c r="K23" s="94"/>
    </row>
    <row r="24" spans="2:27" s="25" customFormat="1">
      <c r="H24" s="94"/>
      <c r="I24" s="94"/>
      <c r="J24" s="94"/>
      <c r="K24" s="94"/>
    </row>
    <row r="25" spans="2:27" hidden="1">
      <c r="G25" s="25"/>
      <c r="P25" s="25"/>
    </row>
    <row r="26" spans="2:27" hidden="1">
      <c r="G26" s="25"/>
      <c r="P26" s="25"/>
    </row>
    <row r="27" spans="2:27" hidden="1">
      <c r="G27" s="25"/>
      <c r="P27" s="25"/>
    </row>
    <row r="28" spans="2:27" hidden="1">
      <c r="G28" s="25"/>
      <c r="P28" s="25"/>
    </row>
  </sheetData>
  <mergeCells count="16">
    <mergeCell ref="B3:G3"/>
    <mergeCell ref="B18:D18"/>
    <mergeCell ref="B17:D17"/>
    <mergeCell ref="H6:O6"/>
    <mergeCell ref="F6:F7"/>
    <mergeCell ref="B11:F11"/>
    <mergeCell ref="B16:F16"/>
    <mergeCell ref="F12:F15"/>
    <mergeCell ref="H17:I17"/>
    <mergeCell ref="Q6:AA6"/>
    <mergeCell ref="H7:O7"/>
    <mergeCell ref="Q7:AA7"/>
    <mergeCell ref="B6:B10"/>
    <mergeCell ref="C6:C10"/>
    <mergeCell ref="D6:D10"/>
    <mergeCell ref="E6:E10"/>
  </mergeCells>
  <hyperlinks>
    <hyperlink ref="D13" r:id="rId1" display="https://www.gov.uk/government/collections/annual-renewables-obligation-level-calculations" xr:uid="{00000000-0004-0000-0A00-000000000000}"/>
    <hyperlink ref="D15" r:id="rId2" xr:uid="{00000000-0004-0000-0A00-000001000000}"/>
    <hyperlink ref="D12" r:id="rId3" xr:uid="{00000000-0004-0000-0A00-000002000000}"/>
    <hyperlink ref="D14" r:id="rId4" xr:uid="{00000000-0004-0000-0A00-000003000000}"/>
  </hyperlinks>
  <pageMargins left="0.7" right="0.7" top="0.75" bottom="0.75" header="0.3" footer="0.3"/>
  <pageSetup orientation="portrait" r:id="rId5"/>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autoPageBreaks="0"/>
  </sheetPr>
  <dimension ref="A1:XFB35"/>
  <sheetViews>
    <sheetView zoomScale="80" zoomScaleNormal="80" workbookViewId="0"/>
  </sheetViews>
  <sheetFormatPr defaultColWidth="0" defaultRowHeight="13.5" zeroHeight="1"/>
  <cols>
    <col min="1" max="1" width="3" customWidth="1"/>
    <col min="2" max="2" width="42.3828125" customWidth="1"/>
    <col min="3" max="3" width="50.84375" customWidth="1"/>
    <col min="4" max="4" width="33" customWidth="1"/>
    <col min="5" max="5" width="10" customWidth="1"/>
    <col min="6" max="6" width="23.4609375" customWidth="1"/>
    <col min="7" max="7" width="1.4609375" customWidth="1"/>
    <col min="8" max="8" width="19" style="10" customWidth="1"/>
    <col min="9" max="9" width="14.61328125" style="10" customWidth="1"/>
    <col min="10" max="10" width="13" style="10" customWidth="1"/>
    <col min="11" max="11" width="12" style="10" customWidth="1"/>
    <col min="12" max="12" width="13.15234375" customWidth="1"/>
    <col min="13" max="13" width="12.4609375" customWidth="1"/>
    <col min="14" max="15" width="15.61328125" customWidth="1"/>
    <col min="16" max="16" width="1.4609375" customWidth="1"/>
    <col min="17" max="27" width="15.61328125" customWidth="1"/>
    <col min="28" max="28" width="8.61328125" style="4" customWidth="1"/>
    <col min="16383" max="16384" width="9" hidden="1"/>
  </cols>
  <sheetData>
    <row r="1" spans="1:16382" s="2" customFormat="1" ht="12.75" customHeight="1"/>
    <row r="2" spans="1:16382" s="2" customFormat="1" ht="18.75" customHeight="1">
      <c r="B2" s="57" t="s">
        <v>84</v>
      </c>
      <c r="C2" s="57"/>
      <c r="D2" s="57"/>
      <c r="E2" s="57"/>
    </row>
    <row r="3" spans="1:16382" s="2" customFormat="1" ht="55.5" customHeight="1">
      <c r="B3" s="333" t="s">
        <v>267</v>
      </c>
      <c r="C3" s="333"/>
      <c r="D3" s="333"/>
      <c r="E3" s="333"/>
      <c r="F3" s="333"/>
      <c r="G3" s="56"/>
      <c r="H3" s="56"/>
      <c r="I3" s="56"/>
      <c r="J3" s="56"/>
      <c r="K3" s="56"/>
      <c r="L3" s="56"/>
      <c r="M3" s="56"/>
      <c r="N3" s="56"/>
      <c r="O3" s="56"/>
      <c r="P3" s="56"/>
      <c r="Q3" s="56"/>
      <c r="R3" s="56"/>
      <c r="S3" s="56"/>
      <c r="T3" s="56"/>
      <c r="U3" s="56"/>
      <c r="V3" s="56"/>
    </row>
    <row r="4" spans="1:16382" s="2" customFormat="1" ht="12.75" customHeight="1"/>
    <row r="5" spans="1:16382" s="25" customFormat="1" ht="12.75" customHeight="1">
      <c r="G5" s="88"/>
      <c r="P5" s="88"/>
    </row>
    <row r="6" spans="1:16382" ht="12.75" customHeight="1">
      <c r="A6" s="25"/>
      <c r="B6" s="329" t="s">
        <v>24</v>
      </c>
      <c r="C6" s="388" t="s">
        <v>95</v>
      </c>
      <c r="D6" s="389" t="s">
        <v>25</v>
      </c>
      <c r="E6" s="388" t="s">
        <v>27</v>
      </c>
      <c r="F6" s="341"/>
      <c r="G6" s="44"/>
      <c r="H6" s="356" t="s">
        <v>231</v>
      </c>
      <c r="I6" s="357"/>
      <c r="J6" s="357"/>
      <c r="K6" s="357"/>
      <c r="L6" s="357"/>
      <c r="M6" s="357"/>
      <c r="N6" s="357"/>
      <c r="O6" s="358"/>
      <c r="P6" s="188"/>
      <c r="Q6" s="320" t="s">
        <v>232</v>
      </c>
      <c r="R6" s="321"/>
      <c r="S6" s="321"/>
      <c r="T6" s="321"/>
      <c r="U6" s="321"/>
      <c r="V6" s="321"/>
      <c r="W6" s="321"/>
      <c r="X6" s="321"/>
      <c r="Y6" s="321"/>
      <c r="Z6" s="321"/>
      <c r="AA6" s="322"/>
      <c r="AB6" s="25"/>
    </row>
    <row r="7" spans="1:16382" ht="12.75" customHeight="1">
      <c r="A7" s="25"/>
      <c r="B7" s="329"/>
      <c r="C7" s="388"/>
      <c r="D7" s="389"/>
      <c r="E7" s="388"/>
      <c r="F7" s="341"/>
      <c r="G7" s="44"/>
      <c r="H7" s="323" t="s">
        <v>233</v>
      </c>
      <c r="I7" s="324"/>
      <c r="J7" s="324"/>
      <c r="K7" s="324"/>
      <c r="L7" s="324"/>
      <c r="M7" s="324"/>
      <c r="N7" s="324"/>
      <c r="O7" s="325"/>
      <c r="P7" s="188"/>
      <c r="Q7" s="326" t="s">
        <v>234</v>
      </c>
      <c r="R7" s="327"/>
      <c r="S7" s="327"/>
      <c r="T7" s="327"/>
      <c r="U7" s="327"/>
      <c r="V7" s="327"/>
      <c r="W7" s="327"/>
      <c r="X7" s="327"/>
      <c r="Y7" s="327"/>
      <c r="Z7" s="327"/>
      <c r="AA7" s="328"/>
      <c r="AB7" s="25"/>
    </row>
    <row r="8" spans="1:16382" ht="25.5" customHeight="1">
      <c r="A8" s="25"/>
      <c r="B8" s="329"/>
      <c r="C8" s="388"/>
      <c r="D8" s="389"/>
      <c r="E8" s="388"/>
      <c r="F8" s="78" t="s">
        <v>103</v>
      </c>
      <c r="G8" s="44"/>
      <c r="H8" s="49" t="s">
        <v>97</v>
      </c>
      <c r="I8" s="49" t="s">
        <v>99</v>
      </c>
      <c r="J8" s="49" t="s">
        <v>93</v>
      </c>
      <c r="K8" s="49" t="s">
        <v>94</v>
      </c>
      <c r="L8" s="49" t="s">
        <v>47</v>
      </c>
      <c r="M8" s="50" t="s">
        <v>46</v>
      </c>
      <c r="N8" s="49" t="s">
        <v>48</v>
      </c>
      <c r="O8" s="49" t="s">
        <v>168</v>
      </c>
      <c r="P8" s="44"/>
      <c r="Q8" s="45" t="s">
        <v>224</v>
      </c>
      <c r="R8" s="45" t="s">
        <v>2</v>
      </c>
      <c r="S8" s="45" t="s">
        <v>3</v>
      </c>
      <c r="T8" s="51" t="s">
        <v>4</v>
      </c>
      <c r="U8" s="45" t="s">
        <v>5</v>
      </c>
      <c r="V8" s="45" t="s">
        <v>6</v>
      </c>
      <c r="W8" s="45" t="s">
        <v>7</v>
      </c>
      <c r="X8" s="45" t="s">
        <v>8</v>
      </c>
      <c r="Y8" s="45" t="s">
        <v>9</v>
      </c>
      <c r="Z8" s="45" t="s">
        <v>10</v>
      </c>
      <c r="AA8" s="45" t="s">
        <v>11</v>
      </c>
      <c r="AB8" s="25"/>
    </row>
    <row r="9" spans="1:16382" ht="12.75" customHeight="1">
      <c r="A9" s="25"/>
      <c r="B9" s="329"/>
      <c r="C9" s="388"/>
      <c r="D9" s="389"/>
      <c r="E9" s="388"/>
      <c r="F9" s="78" t="s">
        <v>49</v>
      </c>
      <c r="G9" s="44"/>
      <c r="H9" s="47" t="s">
        <v>98</v>
      </c>
      <c r="I9" s="47" t="s">
        <v>90</v>
      </c>
      <c r="J9" s="47" t="s">
        <v>91</v>
      </c>
      <c r="K9" s="47" t="s">
        <v>92</v>
      </c>
      <c r="L9" s="47" t="s">
        <v>50</v>
      </c>
      <c r="M9" s="48" t="s">
        <v>51</v>
      </c>
      <c r="N9" s="47" t="s">
        <v>18</v>
      </c>
      <c r="O9" s="47" t="s">
        <v>169</v>
      </c>
      <c r="P9" s="44"/>
      <c r="Q9" s="47" t="s">
        <v>104</v>
      </c>
      <c r="R9" s="47" t="s">
        <v>19</v>
      </c>
      <c r="S9" s="47" t="s">
        <v>40</v>
      </c>
      <c r="T9" s="52" t="s">
        <v>20</v>
      </c>
      <c r="U9" s="47" t="s">
        <v>41</v>
      </c>
      <c r="V9" s="47" t="s">
        <v>21</v>
      </c>
      <c r="W9" s="47" t="s">
        <v>42</v>
      </c>
      <c r="X9" s="47" t="s">
        <v>22</v>
      </c>
      <c r="Y9" s="47" t="s">
        <v>43</v>
      </c>
      <c r="Z9" s="47" t="s">
        <v>23</v>
      </c>
      <c r="AA9" s="47" t="s">
        <v>44</v>
      </c>
      <c r="AB9" s="25"/>
    </row>
    <row r="10" spans="1:16382" ht="12.75" customHeight="1">
      <c r="A10" s="25"/>
      <c r="B10" s="329"/>
      <c r="C10" s="388"/>
      <c r="D10" s="389"/>
      <c r="E10" s="388"/>
      <c r="F10" s="79" t="s">
        <v>123</v>
      </c>
      <c r="G10" s="44"/>
      <c r="H10" s="45" t="s">
        <v>88</v>
      </c>
      <c r="I10" s="45" t="s">
        <v>88</v>
      </c>
      <c r="J10" s="45" t="s">
        <v>89</v>
      </c>
      <c r="K10" s="45" t="s">
        <v>89</v>
      </c>
      <c r="L10" s="45" t="s">
        <v>52</v>
      </c>
      <c r="M10" s="46" t="s">
        <v>52</v>
      </c>
      <c r="N10" s="45" t="s">
        <v>34</v>
      </c>
      <c r="O10" s="45" t="s">
        <v>34</v>
      </c>
      <c r="P10" s="44"/>
      <c r="Q10" s="45" t="s">
        <v>86</v>
      </c>
      <c r="R10" s="45" t="s">
        <v>35</v>
      </c>
      <c r="S10" s="45" t="s">
        <v>35</v>
      </c>
      <c r="T10" s="51" t="s">
        <v>36</v>
      </c>
      <c r="U10" s="45" t="s">
        <v>36</v>
      </c>
      <c r="V10" s="45" t="s">
        <v>37</v>
      </c>
      <c r="W10" s="45" t="s">
        <v>37</v>
      </c>
      <c r="X10" s="45" t="s">
        <v>38</v>
      </c>
      <c r="Y10" s="45" t="s">
        <v>38</v>
      </c>
      <c r="Z10" s="45" t="s">
        <v>39</v>
      </c>
      <c r="AA10" s="45" t="s">
        <v>39</v>
      </c>
      <c r="AB10" s="25"/>
    </row>
    <row r="11" spans="1:16382" s="3" customFormat="1">
      <c r="A11" s="26"/>
      <c r="B11" s="386" t="s">
        <v>102</v>
      </c>
      <c r="C11" s="387"/>
      <c r="D11" s="387"/>
      <c r="E11" s="387"/>
      <c r="F11" s="387"/>
      <c r="G11" s="44"/>
      <c r="H11" s="71"/>
      <c r="I11" s="71"/>
      <c r="J11" s="71"/>
      <c r="K11" s="71"/>
      <c r="L11" s="71"/>
      <c r="M11" s="72"/>
      <c r="N11" s="71"/>
      <c r="O11" s="71"/>
      <c r="P11" s="44"/>
      <c r="Q11" s="71"/>
      <c r="R11" s="71"/>
      <c r="S11" s="71"/>
      <c r="T11" s="73"/>
      <c r="U11" s="71"/>
      <c r="V11" s="71"/>
      <c r="W11" s="71"/>
      <c r="X11" s="71"/>
      <c r="Y11" s="71"/>
      <c r="Z11" s="71"/>
      <c r="AA11" s="71"/>
      <c r="AB11" s="26"/>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7"/>
      <c r="JW11" s="77"/>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7"/>
      <c r="LP11" s="77"/>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7"/>
      <c r="NI11" s="77"/>
      <c r="NJ11" s="77"/>
      <c r="NK11" s="77"/>
      <c r="NL11" s="77"/>
      <c r="NM11" s="77"/>
      <c r="NN11" s="77"/>
      <c r="NO11" s="77"/>
      <c r="NP11" s="77"/>
      <c r="NQ11" s="77"/>
      <c r="NR11" s="77"/>
      <c r="NS11" s="77"/>
      <c r="NT11" s="77"/>
      <c r="NU11" s="77"/>
      <c r="NV11" s="77"/>
      <c r="NW11" s="77"/>
      <c r="NX11" s="77"/>
      <c r="NY11" s="77"/>
      <c r="NZ11" s="77"/>
      <c r="OA11" s="77"/>
      <c r="OB11" s="77"/>
      <c r="OC11" s="77"/>
      <c r="OD11" s="77"/>
      <c r="OE11" s="77"/>
      <c r="OF11" s="77"/>
      <c r="OG11" s="77"/>
      <c r="OH11" s="77"/>
      <c r="OI11" s="77"/>
      <c r="OJ11" s="77"/>
      <c r="OK11" s="77"/>
      <c r="OL11" s="77"/>
      <c r="OM11" s="77"/>
      <c r="ON11" s="77"/>
      <c r="OO11" s="77"/>
      <c r="OP11" s="77"/>
      <c r="OQ11" s="77"/>
      <c r="OR11" s="77"/>
      <c r="OS11" s="77"/>
      <c r="OT11" s="77"/>
      <c r="OU11" s="77"/>
      <c r="OV11" s="77"/>
      <c r="OW11" s="77"/>
      <c r="OX11" s="77"/>
      <c r="OY11" s="77"/>
      <c r="OZ11" s="77"/>
      <c r="PA11" s="77"/>
      <c r="PB11" s="77"/>
      <c r="PC11" s="77"/>
      <c r="PD11" s="77"/>
      <c r="PE11" s="77"/>
      <c r="PF11" s="77"/>
      <c r="PG11" s="77"/>
      <c r="PH11" s="77"/>
      <c r="PI11" s="77"/>
      <c r="PJ11" s="77"/>
      <c r="PK11" s="77"/>
      <c r="PL11" s="77"/>
      <c r="PM11" s="77"/>
      <c r="PN11" s="77"/>
      <c r="PO11" s="77"/>
      <c r="PP11" s="77"/>
      <c r="PQ11" s="77"/>
      <c r="PR11" s="77"/>
      <c r="PS11" s="77"/>
      <c r="PT11" s="77"/>
      <c r="PU11" s="77"/>
      <c r="PV11" s="77"/>
      <c r="PW11" s="77"/>
      <c r="PX11" s="77"/>
      <c r="PY11" s="77"/>
      <c r="PZ11" s="77"/>
      <c r="QA11" s="77"/>
      <c r="QB11" s="77"/>
      <c r="QC11" s="77"/>
      <c r="QD11" s="77"/>
      <c r="QE11" s="77"/>
      <c r="QF11" s="77"/>
      <c r="QG11" s="77"/>
      <c r="QH11" s="77"/>
      <c r="QI11" s="77"/>
      <c r="QJ11" s="77"/>
      <c r="QK11" s="77"/>
      <c r="QL11" s="77"/>
      <c r="QM11" s="77"/>
      <c r="QN11" s="77"/>
      <c r="QO11" s="77"/>
      <c r="QP11" s="77"/>
      <c r="QQ11" s="77"/>
      <c r="QR11" s="77"/>
      <c r="QS11" s="77"/>
      <c r="QT11" s="77"/>
      <c r="QU11" s="77"/>
      <c r="QV11" s="77"/>
      <c r="QW11" s="77"/>
      <c r="QX11" s="77"/>
      <c r="QY11" s="77"/>
      <c r="QZ11" s="77"/>
      <c r="RA11" s="77"/>
      <c r="RB11" s="77"/>
      <c r="RC11" s="77"/>
      <c r="RD11" s="77"/>
      <c r="RE11" s="77"/>
      <c r="RF11" s="77"/>
      <c r="RG11" s="77"/>
      <c r="RH11" s="77"/>
      <c r="RI11" s="77"/>
      <c r="RJ11" s="77"/>
      <c r="RK11" s="77"/>
      <c r="RL11" s="77"/>
      <c r="RM11" s="77"/>
      <c r="RN11" s="77"/>
      <c r="RO11" s="77"/>
      <c r="RP11" s="77"/>
      <c r="RQ11" s="77"/>
      <c r="RR11" s="77"/>
      <c r="RS11" s="77"/>
      <c r="RT11" s="77"/>
      <c r="RU11" s="77"/>
      <c r="RV11" s="77"/>
      <c r="RW11" s="77"/>
      <c r="RX11" s="77"/>
      <c r="RY11" s="77"/>
      <c r="RZ11" s="77"/>
      <c r="SA11" s="77"/>
      <c r="SB11" s="77"/>
      <c r="SC11" s="77"/>
      <c r="SD11" s="77"/>
      <c r="SE11" s="77"/>
      <c r="SF11" s="77"/>
      <c r="SG11" s="77"/>
      <c r="SH11" s="77"/>
      <c r="SI11" s="77"/>
      <c r="SJ11" s="77"/>
      <c r="SK11" s="77"/>
      <c r="SL11" s="77"/>
      <c r="SM11" s="77"/>
      <c r="SN11" s="77"/>
      <c r="SO11" s="77"/>
      <c r="SP11" s="77"/>
      <c r="SQ11" s="77"/>
      <c r="SR11" s="77"/>
      <c r="SS11" s="77"/>
      <c r="ST11" s="77"/>
      <c r="SU11" s="77"/>
      <c r="SV11" s="77"/>
      <c r="SW11" s="77"/>
      <c r="SX11" s="77"/>
      <c r="SY11" s="77"/>
      <c r="SZ11" s="77"/>
      <c r="TA11" s="77"/>
      <c r="TB11" s="77"/>
      <c r="TC11" s="77"/>
      <c r="TD11" s="77"/>
      <c r="TE11" s="77"/>
      <c r="TF11" s="77"/>
      <c r="TG11" s="77"/>
      <c r="TH11" s="77"/>
      <c r="TI11" s="77"/>
      <c r="TJ11" s="77"/>
      <c r="TK11" s="77"/>
      <c r="TL11" s="77"/>
      <c r="TM11" s="77"/>
      <c r="TN11" s="77"/>
      <c r="TO11" s="77"/>
      <c r="TP11" s="77"/>
      <c r="TQ11" s="77"/>
      <c r="TR11" s="77"/>
      <c r="TS11" s="77"/>
      <c r="TT11" s="77"/>
      <c r="TU11" s="77"/>
      <c r="TV11" s="77"/>
      <c r="TW11" s="77"/>
      <c r="TX11" s="77"/>
      <c r="TY11" s="77"/>
      <c r="TZ11" s="77"/>
      <c r="UA11" s="77"/>
      <c r="UB11" s="77"/>
      <c r="UC11" s="77"/>
      <c r="UD11" s="77"/>
      <c r="UE11" s="77"/>
      <c r="UF11" s="77"/>
      <c r="UG11" s="77"/>
      <c r="UH11" s="77"/>
      <c r="UI11" s="77"/>
      <c r="UJ11" s="77"/>
      <c r="UK11" s="77"/>
      <c r="UL11" s="77"/>
      <c r="UM11" s="77"/>
      <c r="UN11" s="77"/>
      <c r="UO11" s="77"/>
      <c r="UP11" s="77"/>
      <c r="UQ11" s="77"/>
      <c r="UR11" s="77"/>
      <c r="US11" s="77"/>
      <c r="UT11" s="77"/>
      <c r="UU11" s="77"/>
      <c r="UV11" s="77"/>
      <c r="UW11" s="77"/>
      <c r="UX11" s="77"/>
      <c r="UY11" s="77"/>
      <c r="UZ11" s="77"/>
      <c r="VA11" s="77"/>
      <c r="VB11" s="77"/>
      <c r="VC11" s="77"/>
      <c r="VD11" s="77"/>
      <c r="VE11" s="77"/>
      <c r="VF11" s="77"/>
      <c r="VG11" s="77"/>
      <c r="VH11" s="77"/>
      <c r="VI11" s="77"/>
      <c r="VJ11" s="77"/>
      <c r="VK11" s="77"/>
      <c r="VL11" s="77"/>
      <c r="VM11" s="77"/>
      <c r="VN11" s="77"/>
      <c r="VO11" s="77"/>
      <c r="VP11" s="77"/>
      <c r="VQ11" s="77"/>
      <c r="VR11" s="77"/>
      <c r="VS11" s="77"/>
      <c r="VT11" s="77"/>
      <c r="VU11" s="77"/>
      <c r="VV11" s="77"/>
      <c r="VW11" s="77"/>
      <c r="VX11" s="77"/>
      <c r="VY11" s="77"/>
      <c r="VZ11" s="77"/>
      <c r="WA11" s="77"/>
      <c r="WB11" s="77"/>
      <c r="WC11" s="77"/>
      <c r="WD11" s="77"/>
      <c r="WE11" s="77"/>
      <c r="WF11" s="77"/>
      <c r="WG11" s="77"/>
      <c r="WH11" s="77"/>
      <c r="WI11" s="77"/>
      <c r="WJ11" s="77"/>
      <c r="WK11" s="77"/>
      <c r="WL11" s="77"/>
      <c r="WM11" s="77"/>
      <c r="WN11" s="77"/>
      <c r="WO11" s="77"/>
      <c r="WP11" s="77"/>
      <c r="WQ11" s="77"/>
      <c r="WR11" s="77"/>
      <c r="WS11" s="77"/>
      <c r="WT11" s="77"/>
      <c r="WU11" s="77"/>
      <c r="WV11" s="77"/>
      <c r="WW11" s="77"/>
      <c r="WX11" s="77"/>
      <c r="WY11" s="77"/>
      <c r="WZ11" s="77"/>
      <c r="XA11" s="77"/>
      <c r="XB11" s="77"/>
      <c r="XC11" s="77"/>
      <c r="XD11" s="77"/>
      <c r="XE11" s="77"/>
      <c r="XF11" s="77"/>
      <c r="XG11" s="77"/>
      <c r="XH11" s="77"/>
      <c r="XI11" s="77"/>
      <c r="XJ11" s="77"/>
      <c r="XK11" s="77"/>
      <c r="XL11" s="77"/>
      <c r="XM11" s="77"/>
      <c r="XN11" s="77"/>
      <c r="XO11" s="77"/>
      <c r="XP11" s="77"/>
      <c r="XQ11" s="77"/>
      <c r="XR11" s="77"/>
      <c r="XS11" s="77"/>
      <c r="XT11" s="77"/>
      <c r="XU11" s="77"/>
      <c r="XV11" s="77"/>
      <c r="XW11" s="77"/>
      <c r="XX11" s="77"/>
      <c r="XY11" s="77"/>
      <c r="XZ11" s="77"/>
      <c r="YA11" s="77"/>
      <c r="YB11" s="77"/>
      <c r="YC11" s="77"/>
      <c r="YD11" s="77"/>
      <c r="YE11" s="77"/>
      <c r="YF11" s="77"/>
      <c r="YG11" s="77"/>
      <c r="YH11" s="77"/>
      <c r="YI11" s="77"/>
      <c r="YJ11" s="77"/>
      <c r="YK11" s="77"/>
      <c r="YL11" s="77"/>
      <c r="YM11" s="77"/>
      <c r="YN11" s="77"/>
      <c r="YO11" s="77"/>
      <c r="YP11" s="77"/>
      <c r="YQ11" s="77"/>
      <c r="YR11" s="77"/>
      <c r="YS11" s="77"/>
      <c r="YT11" s="77"/>
      <c r="YU11" s="77"/>
      <c r="YV11" s="77"/>
      <c r="YW11" s="77"/>
      <c r="YX11" s="77"/>
      <c r="YY11" s="77"/>
      <c r="YZ11" s="77"/>
      <c r="ZA11" s="77"/>
      <c r="ZB11" s="77"/>
      <c r="ZC11" s="77"/>
      <c r="ZD11" s="77"/>
      <c r="ZE11" s="77"/>
      <c r="ZF11" s="77"/>
      <c r="ZG11" s="77"/>
      <c r="ZH11" s="77"/>
      <c r="ZI11" s="77"/>
      <c r="ZJ11" s="77"/>
      <c r="ZK11" s="77"/>
      <c r="ZL11" s="77"/>
      <c r="ZM11" s="77"/>
      <c r="ZN11" s="77"/>
      <c r="ZO11" s="77"/>
      <c r="ZP11" s="77"/>
      <c r="ZQ11" s="77"/>
      <c r="ZR11" s="77"/>
      <c r="ZS11" s="77"/>
      <c r="ZT11" s="77"/>
      <c r="ZU11" s="77"/>
      <c r="ZV11" s="77"/>
      <c r="ZW11" s="77"/>
      <c r="ZX11" s="77"/>
      <c r="ZY11" s="77"/>
      <c r="ZZ11" s="77"/>
      <c r="AAA11" s="77"/>
      <c r="AAB11" s="77"/>
      <c r="AAC11" s="77"/>
      <c r="AAD11" s="77"/>
      <c r="AAE11" s="77"/>
      <c r="AAF11" s="77"/>
      <c r="AAG11" s="77"/>
      <c r="AAH11" s="77"/>
      <c r="AAI11" s="77"/>
      <c r="AAJ11" s="77"/>
      <c r="AAK11" s="77"/>
      <c r="AAL11" s="77"/>
      <c r="AAM11" s="77"/>
      <c r="AAN11" s="77"/>
      <c r="AAO11" s="77"/>
      <c r="AAP11" s="77"/>
      <c r="AAQ11" s="77"/>
      <c r="AAR11" s="77"/>
      <c r="AAS11" s="77"/>
      <c r="AAT11" s="77"/>
      <c r="AAU11" s="77"/>
      <c r="AAV11" s="77"/>
      <c r="AAW11" s="77"/>
      <c r="AAX11" s="77"/>
      <c r="AAY11" s="77"/>
      <c r="AAZ11" s="77"/>
      <c r="ABA11" s="77"/>
      <c r="ABB11" s="77"/>
      <c r="ABC11" s="77"/>
      <c r="ABD11" s="77"/>
      <c r="ABE11" s="77"/>
      <c r="ABF11" s="77"/>
      <c r="ABG11" s="77"/>
      <c r="ABH11" s="77"/>
      <c r="ABI11" s="77"/>
      <c r="ABJ11" s="77"/>
      <c r="ABK11" s="77"/>
      <c r="ABL11" s="77"/>
      <c r="ABM11" s="77"/>
      <c r="ABN11" s="77"/>
      <c r="ABO11" s="77"/>
      <c r="ABP11" s="77"/>
      <c r="ABQ11" s="77"/>
      <c r="ABR11" s="77"/>
      <c r="ABS11" s="77"/>
      <c r="ABT11" s="77"/>
      <c r="ABU11" s="77"/>
      <c r="ABV11" s="77"/>
      <c r="ABW11" s="77"/>
      <c r="ABX11" s="77"/>
      <c r="ABY11" s="77"/>
      <c r="ABZ11" s="77"/>
      <c r="ACA11" s="77"/>
      <c r="ACB11" s="77"/>
      <c r="ACC11" s="77"/>
      <c r="ACD11" s="77"/>
      <c r="ACE11" s="77"/>
      <c r="ACF11" s="77"/>
      <c r="ACG11" s="77"/>
      <c r="ACH11" s="77"/>
      <c r="ACI11" s="77"/>
      <c r="ACJ11" s="77"/>
      <c r="ACK11" s="77"/>
      <c r="ACL11" s="77"/>
      <c r="ACM11" s="77"/>
      <c r="ACN11" s="77"/>
      <c r="ACO11" s="77"/>
      <c r="ACP11" s="77"/>
      <c r="ACQ11" s="77"/>
      <c r="ACR11" s="77"/>
      <c r="ACS11" s="77"/>
      <c r="ACT11" s="77"/>
      <c r="ACU11" s="77"/>
      <c r="ACV11" s="77"/>
      <c r="ACW11" s="77"/>
      <c r="ACX11" s="77"/>
      <c r="ACY11" s="77"/>
      <c r="ACZ11" s="77"/>
      <c r="ADA11" s="77"/>
      <c r="ADB11" s="77"/>
      <c r="ADC11" s="77"/>
      <c r="ADD11" s="77"/>
      <c r="ADE11" s="77"/>
      <c r="ADF11" s="77"/>
      <c r="ADG11" s="77"/>
      <c r="ADH11" s="77"/>
      <c r="ADI11" s="77"/>
      <c r="ADJ11" s="77"/>
      <c r="ADK11" s="77"/>
      <c r="ADL11" s="77"/>
      <c r="ADM11" s="77"/>
      <c r="ADN11" s="77"/>
      <c r="ADO11" s="77"/>
      <c r="ADP11" s="77"/>
      <c r="ADQ11" s="77"/>
      <c r="ADR11" s="77"/>
      <c r="ADS11" s="77"/>
      <c r="ADT11" s="77"/>
      <c r="ADU11" s="77"/>
      <c r="ADV11" s="77"/>
      <c r="ADW11" s="77"/>
      <c r="ADX11" s="77"/>
      <c r="ADY11" s="77"/>
      <c r="ADZ11" s="77"/>
      <c r="AEA11" s="77"/>
      <c r="AEB11" s="77"/>
      <c r="AEC11" s="77"/>
      <c r="AED11" s="77"/>
      <c r="AEE11" s="77"/>
      <c r="AEF11" s="77"/>
      <c r="AEG11" s="77"/>
      <c r="AEH11" s="77"/>
      <c r="AEI11" s="77"/>
      <c r="AEJ11" s="77"/>
      <c r="AEK11" s="77"/>
      <c r="AEL11" s="77"/>
      <c r="AEM11" s="77"/>
      <c r="AEN11" s="77"/>
      <c r="AEO11" s="77"/>
      <c r="AEP11" s="77"/>
      <c r="AEQ11" s="77"/>
      <c r="AER11" s="77"/>
      <c r="AES11" s="77"/>
      <c r="AET11" s="77"/>
      <c r="AEU11" s="77"/>
      <c r="AEV11" s="77"/>
      <c r="AEW11" s="77"/>
      <c r="AEX11" s="77"/>
      <c r="AEY11" s="77"/>
      <c r="AEZ11" s="77"/>
      <c r="AFA11" s="77"/>
      <c r="AFB11" s="77"/>
      <c r="AFC11" s="77"/>
      <c r="AFD11" s="77"/>
      <c r="AFE11" s="77"/>
      <c r="AFF11" s="77"/>
      <c r="AFG11" s="77"/>
      <c r="AFH11" s="77"/>
      <c r="AFI11" s="77"/>
      <c r="AFJ11" s="77"/>
      <c r="AFK11" s="77"/>
      <c r="AFL11" s="77"/>
      <c r="AFM11" s="77"/>
      <c r="AFN11" s="77"/>
      <c r="AFO11" s="77"/>
      <c r="AFP11" s="77"/>
      <c r="AFQ11" s="77"/>
      <c r="AFR11" s="77"/>
      <c r="AFS11" s="77"/>
      <c r="AFT11" s="77"/>
      <c r="AFU11" s="77"/>
      <c r="AFV11" s="77"/>
      <c r="AFW11" s="77"/>
      <c r="AFX11" s="77"/>
      <c r="AFY11" s="77"/>
      <c r="AFZ11" s="77"/>
      <c r="AGA11" s="77"/>
      <c r="AGB11" s="77"/>
      <c r="AGC11" s="77"/>
      <c r="AGD11" s="77"/>
      <c r="AGE11" s="77"/>
      <c r="AGF11" s="77"/>
      <c r="AGG11" s="77"/>
      <c r="AGH11" s="77"/>
      <c r="AGI11" s="77"/>
      <c r="AGJ11" s="77"/>
      <c r="AGK11" s="77"/>
      <c r="AGL11" s="77"/>
      <c r="AGM11" s="77"/>
      <c r="AGN11" s="77"/>
      <c r="AGO11" s="77"/>
      <c r="AGP11" s="77"/>
      <c r="AGQ11" s="77"/>
      <c r="AGR11" s="77"/>
      <c r="AGS11" s="77"/>
      <c r="AGT11" s="77"/>
      <c r="AGU11" s="77"/>
      <c r="AGV11" s="77"/>
      <c r="AGW11" s="77"/>
      <c r="AGX11" s="77"/>
      <c r="AGY11" s="77"/>
      <c r="AGZ11" s="77"/>
      <c r="AHA11" s="77"/>
      <c r="AHB11" s="77"/>
      <c r="AHC11" s="77"/>
      <c r="AHD11" s="77"/>
      <c r="AHE11" s="77"/>
      <c r="AHF11" s="77"/>
      <c r="AHG11" s="77"/>
      <c r="AHH11" s="77"/>
      <c r="AHI11" s="77"/>
      <c r="AHJ11" s="77"/>
      <c r="AHK11" s="77"/>
      <c r="AHL11" s="77"/>
      <c r="AHM11" s="77"/>
      <c r="AHN11" s="77"/>
      <c r="AHO11" s="77"/>
      <c r="AHP11" s="77"/>
      <c r="AHQ11" s="77"/>
      <c r="AHR11" s="77"/>
      <c r="AHS11" s="77"/>
      <c r="AHT11" s="77"/>
      <c r="AHU11" s="77"/>
      <c r="AHV11" s="77"/>
      <c r="AHW11" s="77"/>
      <c r="AHX11" s="77"/>
      <c r="AHY11" s="77"/>
      <c r="AHZ11" s="77"/>
      <c r="AIA11" s="77"/>
      <c r="AIB11" s="77"/>
      <c r="AIC11" s="77"/>
      <c r="AID11" s="77"/>
      <c r="AIE11" s="77"/>
      <c r="AIF11" s="77"/>
      <c r="AIG11" s="77"/>
      <c r="AIH11" s="77"/>
      <c r="AII11" s="77"/>
      <c r="AIJ11" s="77"/>
      <c r="AIK11" s="77"/>
      <c r="AIL11" s="77"/>
      <c r="AIM11" s="77"/>
      <c r="AIN11" s="77"/>
      <c r="AIO11" s="77"/>
      <c r="AIP11" s="77"/>
      <c r="AIQ11" s="77"/>
      <c r="AIR11" s="77"/>
      <c r="AIS11" s="77"/>
      <c r="AIT11" s="77"/>
      <c r="AIU11" s="77"/>
      <c r="AIV11" s="77"/>
      <c r="AIW11" s="77"/>
      <c r="AIX11" s="77"/>
      <c r="AIY11" s="77"/>
      <c r="AIZ11" s="77"/>
      <c r="AJA11" s="77"/>
      <c r="AJB11" s="77"/>
      <c r="AJC11" s="77"/>
      <c r="AJD11" s="77"/>
      <c r="AJE11" s="77"/>
      <c r="AJF11" s="77"/>
      <c r="AJG11" s="77"/>
      <c r="AJH11" s="77"/>
      <c r="AJI11" s="77"/>
      <c r="AJJ11" s="77"/>
      <c r="AJK11" s="77"/>
      <c r="AJL11" s="77"/>
      <c r="AJM11" s="77"/>
      <c r="AJN11" s="77"/>
      <c r="AJO11" s="77"/>
      <c r="AJP11" s="77"/>
      <c r="AJQ11" s="77"/>
      <c r="AJR11" s="77"/>
      <c r="AJS11" s="77"/>
      <c r="AJT11" s="77"/>
      <c r="AJU11" s="77"/>
      <c r="AJV11" s="77"/>
      <c r="AJW11" s="77"/>
      <c r="AJX11" s="77"/>
      <c r="AJY11" s="77"/>
      <c r="AJZ11" s="77"/>
      <c r="AKA11" s="77"/>
      <c r="AKB11" s="77"/>
      <c r="AKC11" s="77"/>
      <c r="AKD11" s="77"/>
      <c r="AKE11" s="77"/>
      <c r="AKF11" s="77"/>
      <c r="AKG11" s="77"/>
      <c r="AKH11" s="77"/>
      <c r="AKI11" s="77"/>
      <c r="AKJ11" s="77"/>
      <c r="AKK11" s="77"/>
      <c r="AKL11" s="77"/>
      <c r="AKM11" s="77"/>
      <c r="AKN11" s="77"/>
      <c r="AKO11" s="77"/>
      <c r="AKP11" s="77"/>
      <c r="AKQ11" s="77"/>
      <c r="AKR11" s="77"/>
      <c r="AKS11" s="77"/>
      <c r="AKT11" s="77"/>
      <c r="AKU11" s="77"/>
      <c r="AKV11" s="77"/>
      <c r="AKW11" s="77"/>
      <c r="AKX11" s="77"/>
      <c r="AKY11" s="77"/>
      <c r="AKZ11" s="77"/>
      <c r="ALA11" s="77"/>
      <c r="ALB11" s="77"/>
      <c r="ALC11" s="77"/>
      <c r="ALD11" s="77"/>
      <c r="ALE11" s="77"/>
      <c r="ALF11" s="77"/>
      <c r="ALG11" s="77"/>
      <c r="ALH11" s="77"/>
      <c r="ALI11" s="77"/>
      <c r="ALJ11" s="77"/>
      <c r="ALK11" s="77"/>
      <c r="ALL11" s="77"/>
      <c r="ALM11" s="77"/>
      <c r="ALN11" s="77"/>
      <c r="ALO11" s="77"/>
      <c r="ALP11" s="77"/>
      <c r="ALQ11" s="77"/>
      <c r="ALR11" s="77"/>
      <c r="ALS11" s="77"/>
      <c r="ALT11" s="77"/>
      <c r="ALU11" s="77"/>
      <c r="ALV11" s="77"/>
      <c r="ALW11" s="77"/>
      <c r="ALX11" s="77"/>
      <c r="ALY11" s="77"/>
      <c r="ALZ11" s="77"/>
      <c r="AMA11" s="77"/>
      <c r="AMB11" s="77"/>
      <c r="AMC11" s="77"/>
      <c r="AMD11" s="77"/>
      <c r="AME11" s="77"/>
      <c r="AMF11" s="77"/>
      <c r="AMG11" s="77"/>
      <c r="AMH11" s="77"/>
      <c r="AMI11" s="77"/>
      <c r="AMJ11" s="77"/>
      <c r="AMK11" s="77"/>
      <c r="AML11" s="77"/>
      <c r="AMM11" s="77"/>
      <c r="AMN11" s="77"/>
      <c r="AMO11" s="77"/>
      <c r="AMP11" s="77"/>
      <c r="AMQ11" s="77"/>
      <c r="AMR11" s="77"/>
      <c r="AMS11" s="77"/>
      <c r="AMT11" s="77"/>
      <c r="AMU11" s="77"/>
      <c r="AMV11" s="77"/>
      <c r="AMW11" s="77"/>
      <c r="AMX11" s="77"/>
      <c r="AMY11" s="77"/>
      <c r="AMZ11" s="77"/>
      <c r="ANA11" s="77"/>
      <c r="ANB11" s="77"/>
      <c r="ANC11" s="77"/>
      <c r="AND11" s="77"/>
      <c r="ANE11" s="77"/>
      <c r="ANF11" s="77"/>
      <c r="ANG11" s="77"/>
      <c r="ANH11" s="77"/>
      <c r="ANI11" s="77"/>
      <c r="ANJ11" s="77"/>
      <c r="ANK11" s="77"/>
      <c r="ANL11" s="77"/>
      <c r="ANM11" s="77"/>
      <c r="ANN11" s="77"/>
      <c r="ANO11" s="77"/>
      <c r="ANP11" s="77"/>
      <c r="ANQ11" s="77"/>
      <c r="ANR11" s="77"/>
      <c r="ANS11" s="77"/>
      <c r="ANT11" s="77"/>
      <c r="ANU11" s="77"/>
      <c r="ANV11" s="77"/>
      <c r="ANW11" s="77"/>
      <c r="ANX11" s="77"/>
      <c r="ANY11" s="77"/>
      <c r="ANZ11" s="77"/>
      <c r="AOA11" s="77"/>
      <c r="AOB11" s="77"/>
      <c r="AOC11" s="77"/>
      <c r="AOD11" s="77"/>
      <c r="AOE11" s="77"/>
      <c r="AOF11" s="77"/>
      <c r="AOG11" s="77"/>
      <c r="AOH11" s="77"/>
      <c r="AOI11" s="77"/>
      <c r="AOJ11" s="77"/>
      <c r="AOK11" s="77"/>
      <c r="AOL11" s="77"/>
      <c r="AOM11" s="77"/>
      <c r="AON11" s="77"/>
      <c r="AOO11" s="77"/>
      <c r="AOP11" s="77"/>
      <c r="AOQ11" s="77"/>
      <c r="AOR11" s="77"/>
      <c r="AOS11" s="77"/>
      <c r="AOT11" s="77"/>
      <c r="AOU11" s="77"/>
      <c r="AOV11" s="77"/>
      <c r="AOW11" s="77"/>
      <c r="AOX11" s="77"/>
      <c r="AOY11" s="77"/>
      <c r="AOZ11" s="77"/>
      <c r="APA11" s="77"/>
      <c r="APB11" s="77"/>
      <c r="APC11" s="77"/>
      <c r="APD11" s="77"/>
      <c r="APE11" s="77"/>
      <c r="APF11" s="77"/>
      <c r="APG11" s="77"/>
      <c r="APH11" s="77"/>
      <c r="API11" s="77"/>
      <c r="APJ11" s="77"/>
      <c r="APK11" s="77"/>
      <c r="APL11" s="77"/>
      <c r="APM11" s="77"/>
      <c r="APN11" s="77"/>
      <c r="APO11" s="77"/>
      <c r="APP11" s="77"/>
      <c r="APQ11" s="77"/>
      <c r="APR11" s="77"/>
      <c r="APS11" s="77"/>
      <c r="APT11" s="77"/>
      <c r="APU11" s="77"/>
      <c r="APV11" s="77"/>
      <c r="APW11" s="77"/>
      <c r="APX11" s="77"/>
      <c r="APY11" s="77"/>
      <c r="APZ11" s="77"/>
      <c r="AQA11" s="77"/>
      <c r="AQB11" s="77"/>
      <c r="AQC11" s="77"/>
      <c r="AQD11" s="77"/>
      <c r="AQE11" s="77"/>
      <c r="AQF11" s="77"/>
      <c r="AQG11" s="77"/>
      <c r="AQH11" s="77"/>
      <c r="AQI11" s="77"/>
      <c r="AQJ11" s="77"/>
      <c r="AQK11" s="77"/>
      <c r="AQL11" s="77"/>
      <c r="AQM11" s="77"/>
      <c r="AQN11" s="77"/>
      <c r="AQO11" s="77"/>
      <c r="AQP11" s="77"/>
      <c r="AQQ11" s="77"/>
      <c r="AQR11" s="77"/>
      <c r="AQS11" s="77"/>
      <c r="AQT11" s="77"/>
      <c r="AQU11" s="77"/>
      <c r="AQV11" s="77"/>
      <c r="AQW11" s="77"/>
      <c r="AQX11" s="77"/>
      <c r="AQY11" s="77"/>
      <c r="AQZ11" s="77"/>
      <c r="ARA11" s="77"/>
      <c r="ARB11" s="77"/>
      <c r="ARC11" s="77"/>
      <c r="ARD11" s="77"/>
      <c r="ARE11" s="77"/>
      <c r="ARF11" s="77"/>
      <c r="ARG11" s="77"/>
      <c r="ARH11" s="77"/>
      <c r="ARI11" s="77"/>
      <c r="ARJ11" s="77"/>
      <c r="ARK11" s="77"/>
      <c r="ARL11" s="77"/>
      <c r="ARM11" s="77"/>
      <c r="ARN11" s="77"/>
      <c r="ARO11" s="77"/>
      <c r="ARP11" s="77"/>
      <c r="ARQ11" s="77"/>
      <c r="ARR11" s="77"/>
      <c r="ARS11" s="77"/>
      <c r="ART11" s="77"/>
      <c r="ARU11" s="77"/>
      <c r="ARV11" s="77"/>
      <c r="ARW11" s="77"/>
      <c r="ARX11" s="77"/>
      <c r="ARY11" s="77"/>
      <c r="ARZ11" s="77"/>
      <c r="ASA11" s="77"/>
      <c r="ASB11" s="77"/>
      <c r="ASC11" s="77"/>
      <c r="ASD11" s="77"/>
      <c r="ASE11" s="77"/>
      <c r="ASF11" s="77"/>
      <c r="ASG11" s="77"/>
      <c r="ASH11" s="77"/>
      <c r="ASI11" s="77"/>
      <c r="ASJ11" s="77"/>
      <c r="ASK11" s="77"/>
      <c r="ASL11" s="77"/>
      <c r="ASM11" s="77"/>
      <c r="ASN11" s="77"/>
      <c r="ASO11" s="77"/>
      <c r="ASP11" s="77"/>
      <c r="ASQ11" s="77"/>
      <c r="ASR11" s="77"/>
      <c r="ASS11" s="77"/>
      <c r="AST11" s="77"/>
      <c r="ASU11" s="77"/>
      <c r="ASV11" s="77"/>
      <c r="ASW11" s="77"/>
      <c r="ASX11" s="77"/>
      <c r="ASY11" s="77"/>
      <c r="ASZ11" s="77"/>
      <c r="ATA11" s="77"/>
      <c r="ATB11" s="77"/>
      <c r="ATC11" s="77"/>
      <c r="ATD11" s="77"/>
      <c r="ATE11" s="77"/>
      <c r="ATF11" s="77"/>
      <c r="ATG11" s="77"/>
      <c r="ATH11" s="77"/>
      <c r="ATI11" s="77"/>
      <c r="ATJ11" s="77"/>
      <c r="ATK11" s="77"/>
      <c r="ATL11" s="77"/>
      <c r="ATM11" s="77"/>
      <c r="ATN11" s="77"/>
      <c r="ATO11" s="77"/>
      <c r="ATP11" s="77"/>
      <c r="ATQ11" s="77"/>
      <c r="ATR11" s="77"/>
      <c r="ATS11" s="77"/>
      <c r="ATT11" s="77"/>
      <c r="ATU11" s="77"/>
      <c r="ATV11" s="77"/>
      <c r="ATW11" s="77"/>
      <c r="ATX11" s="77"/>
      <c r="ATY11" s="77"/>
      <c r="ATZ11" s="77"/>
      <c r="AUA11" s="77"/>
      <c r="AUB11" s="77"/>
      <c r="AUC11" s="77"/>
      <c r="AUD11" s="77"/>
      <c r="AUE11" s="77"/>
      <c r="AUF11" s="77"/>
      <c r="AUG11" s="77"/>
      <c r="AUH11" s="77"/>
      <c r="AUI11" s="77"/>
      <c r="AUJ11" s="77"/>
      <c r="AUK11" s="77"/>
      <c r="AUL11" s="77"/>
      <c r="AUM11" s="77"/>
      <c r="AUN11" s="77"/>
      <c r="AUO11" s="77"/>
      <c r="AUP11" s="77"/>
      <c r="AUQ11" s="77"/>
      <c r="AUR11" s="77"/>
      <c r="AUS11" s="77"/>
      <c r="AUT11" s="77"/>
      <c r="AUU11" s="77"/>
      <c r="AUV11" s="77"/>
      <c r="AUW11" s="77"/>
      <c r="AUX11" s="77"/>
      <c r="AUY11" s="77"/>
      <c r="AUZ11" s="77"/>
      <c r="AVA11" s="77"/>
      <c r="AVB11" s="77"/>
      <c r="AVC11" s="77"/>
      <c r="AVD11" s="77"/>
      <c r="AVE11" s="77"/>
      <c r="AVF11" s="77"/>
      <c r="AVG11" s="77"/>
      <c r="AVH11" s="77"/>
      <c r="AVI11" s="77"/>
      <c r="AVJ11" s="77"/>
      <c r="AVK11" s="77"/>
      <c r="AVL11" s="77"/>
      <c r="AVM11" s="77"/>
      <c r="AVN11" s="77"/>
      <c r="AVO11" s="77"/>
      <c r="AVP11" s="77"/>
      <c r="AVQ11" s="77"/>
      <c r="AVR11" s="77"/>
      <c r="AVS11" s="77"/>
      <c r="AVT11" s="77"/>
      <c r="AVU11" s="77"/>
      <c r="AVV11" s="77"/>
      <c r="AVW11" s="77"/>
      <c r="AVX11" s="77"/>
      <c r="AVY11" s="77"/>
      <c r="AVZ11" s="77"/>
      <c r="AWA11" s="77"/>
      <c r="AWB11" s="77"/>
      <c r="AWC11" s="77"/>
      <c r="AWD11" s="77"/>
      <c r="AWE11" s="77"/>
      <c r="AWF11" s="77"/>
      <c r="AWG11" s="77"/>
      <c r="AWH11" s="77"/>
      <c r="AWI11" s="77"/>
      <c r="AWJ11" s="77"/>
      <c r="AWK11" s="77"/>
      <c r="AWL11" s="77"/>
      <c r="AWM11" s="77"/>
      <c r="AWN11" s="77"/>
      <c r="AWO11" s="77"/>
      <c r="AWP11" s="77"/>
      <c r="AWQ11" s="77"/>
      <c r="AWR11" s="77"/>
      <c r="AWS11" s="77"/>
      <c r="AWT11" s="77"/>
      <c r="AWU11" s="77"/>
      <c r="AWV11" s="77"/>
      <c r="AWW11" s="77"/>
      <c r="AWX11" s="77"/>
      <c r="AWY11" s="77"/>
      <c r="AWZ11" s="77"/>
      <c r="AXA11" s="77"/>
      <c r="AXB11" s="77"/>
      <c r="AXC11" s="77"/>
      <c r="AXD11" s="77"/>
      <c r="AXE11" s="77"/>
      <c r="AXF11" s="77"/>
      <c r="AXG11" s="77"/>
      <c r="AXH11" s="77"/>
      <c r="AXI11" s="77"/>
      <c r="AXJ11" s="77"/>
      <c r="AXK11" s="77"/>
      <c r="AXL11" s="77"/>
      <c r="AXM11" s="77"/>
      <c r="AXN11" s="77"/>
      <c r="AXO11" s="77"/>
      <c r="AXP11" s="77"/>
      <c r="AXQ11" s="77"/>
      <c r="AXR11" s="77"/>
      <c r="AXS11" s="77"/>
      <c r="AXT11" s="77"/>
      <c r="AXU11" s="77"/>
      <c r="AXV11" s="77"/>
      <c r="AXW11" s="77"/>
      <c r="AXX11" s="77"/>
      <c r="AXY11" s="77"/>
      <c r="AXZ11" s="77"/>
      <c r="AYA11" s="77"/>
      <c r="AYB11" s="77"/>
      <c r="AYC11" s="77"/>
      <c r="AYD11" s="77"/>
      <c r="AYE11" s="77"/>
      <c r="AYF11" s="77"/>
      <c r="AYG11" s="77"/>
      <c r="AYH11" s="77"/>
      <c r="AYI11" s="77"/>
      <c r="AYJ11" s="77"/>
      <c r="AYK11" s="77"/>
      <c r="AYL11" s="77"/>
      <c r="AYM11" s="77"/>
      <c r="AYN11" s="77"/>
      <c r="AYO11" s="77"/>
      <c r="AYP11" s="77"/>
      <c r="AYQ11" s="77"/>
      <c r="AYR11" s="77"/>
      <c r="AYS11" s="77"/>
      <c r="AYT11" s="77"/>
      <c r="AYU11" s="77"/>
      <c r="AYV11" s="77"/>
      <c r="AYW11" s="77"/>
      <c r="AYX11" s="77"/>
      <c r="AYY11" s="77"/>
      <c r="AYZ11" s="77"/>
      <c r="AZA11" s="77"/>
      <c r="AZB11" s="77"/>
      <c r="AZC11" s="77"/>
      <c r="AZD11" s="77"/>
      <c r="AZE11" s="77"/>
      <c r="AZF11" s="77"/>
      <c r="AZG11" s="77"/>
      <c r="AZH11" s="77"/>
      <c r="AZI11" s="77"/>
      <c r="AZJ11" s="77"/>
      <c r="AZK11" s="77"/>
      <c r="AZL11" s="77"/>
      <c r="AZM11" s="77"/>
      <c r="AZN11" s="77"/>
      <c r="AZO11" s="77"/>
      <c r="AZP11" s="77"/>
      <c r="AZQ11" s="77"/>
      <c r="AZR11" s="77"/>
      <c r="AZS11" s="77"/>
      <c r="AZT11" s="77"/>
      <c r="AZU11" s="77"/>
      <c r="AZV11" s="77"/>
      <c r="AZW11" s="77"/>
      <c r="AZX11" s="77"/>
      <c r="AZY11" s="77"/>
      <c r="AZZ11" s="77"/>
      <c r="BAA11" s="77"/>
      <c r="BAB11" s="77"/>
      <c r="BAC11" s="77"/>
      <c r="BAD11" s="77"/>
      <c r="BAE11" s="77"/>
      <c r="BAF11" s="77"/>
      <c r="BAG11" s="77"/>
      <c r="BAH11" s="77"/>
      <c r="BAI11" s="77"/>
      <c r="BAJ11" s="77"/>
      <c r="BAK11" s="77"/>
      <c r="BAL11" s="77"/>
      <c r="BAM11" s="77"/>
      <c r="BAN11" s="77"/>
      <c r="BAO11" s="77"/>
      <c r="BAP11" s="77"/>
      <c r="BAQ11" s="77"/>
      <c r="BAR11" s="77"/>
      <c r="BAS11" s="77"/>
      <c r="BAT11" s="77"/>
      <c r="BAU11" s="77"/>
      <c r="BAV11" s="77"/>
      <c r="BAW11" s="77"/>
      <c r="BAX11" s="77"/>
      <c r="BAY11" s="77"/>
      <c r="BAZ11" s="77"/>
      <c r="BBA11" s="77"/>
      <c r="BBB11" s="77"/>
      <c r="BBC11" s="77"/>
      <c r="BBD11" s="77"/>
      <c r="BBE11" s="77"/>
      <c r="BBF11" s="77"/>
      <c r="BBG11" s="77"/>
      <c r="BBH11" s="77"/>
      <c r="BBI11" s="77"/>
      <c r="BBJ11" s="77"/>
      <c r="BBK11" s="77"/>
      <c r="BBL11" s="77"/>
      <c r="BBM11" s="77"/>
      <c r="BBN11" s="77"/>
      <c r="BBO11" s="77"/>
      <c r="BBP11" s="77"/>
      <c r="BBQ11" s="77"/>
      <c r="BBR11" s="77"/>
      <c r="BBS11" s="77"/>
      <c r="BBT11" s="77"/>
      <c r="BBU11" s="77"/>
      <c r="BBV11" s="77"/>
      <c r="BBW11" s="77"/>
      <c r="BBX11" s="77"/>
      <c r="BBY11" s="77"/>
      <c r="BBZ11" s="77"/>
      <c r="BCA11" s="77"/>
      <c r="BCB11" s="77"/>
      <c r="BCC11" s="77"/>
      <c r="BCD11" s="77"/>
      <c r="BCE11" s="77"/>
      <c r="BCF11" s="77"/>
      <c r="BCG11" s="77"/>
      <c r="BCH11" s="77"/>
      <c r="BCI11" s="77"/>
      <c r="BCJ11" s="77"/>
      <c r="BCK11" s="77"/>
      <c r="BCL11" s="77"/>
      <c r="BCM11" s="77"/>
      <c r="BCN11" s="77"/>
      <c r="BCO11" s="77"/>
      <c r="BCP11" s="77"/>
      <c r="BCQ11" s="77"/>
      <c r="BCR11" s="77"/>
      <c r="BCS11" s="77"/>
      <c r="BCT11" s="77"/>
      <c r="BCU11" s="77"/>
      <c r="BCV11" s="77"/>
      <c r="BCW11" s="77"/>
      <c r="BCX11" s="77"/>
      <c r="BCY11" s="77"/>
      <c r="BCZ11" s="77"/>
      <c r="BDA11" s="77"/>
      <c r="BDB11" s="77"/>
      <c r="BDC11" s="77"/>
      <c r="BDD11" s="77"/>
      <c r="BDE11" s="77"/>
      <c r="BDF11" s="77"/>
      <c r="BDG11" s="77"/>
      <c r="BDH11" s="77"/>
      <c r="BDI11" s="77"/>
      <c r="BDJ11" s="77"/>
      <c r="BDK11" s="77"/>
      <c r="BDL11" s="77"/>
      <c r="BDM11" s="77"/>
      <c r="BDN11" s="77"/>
      <c r="BDO11" s="77"/>
      <c r="BDP11" s="77"/>
      <c r="BDQ11" s="77"/>
      <c r="BDR11" s="77"/>
      <c r="BDS11" s="77"/>
      <c r="BDT11" s="77"/>
      <c r="BDU11" s="77"/>
      <c r="BDV11" s="77"/>
      <c r="BDW11" s="77"/>
      <c r="BDX11" s="77"/>
      <c r="BDY11" s="77"/>
      <c r="BDZ11" s="77"/>
      <c r="BEA11" s="77"/>
      <c r="BEB11" s="77"/>
      <c r="BEC11" s="77"/>
      <c r="BED11" s="77"/>
      <c r="BEE11" s="77"/>
      <c r="BEF11" s="77"/>
      <c r="BEG11" s="77"/>
      <c r="BEH11" s="77"/>
      <c r="BEI11" s="77"/>
      <c r="BEJ11" s="77"/>
      <c r="BEK11" s="77"/>
      <c r="BEL11" s="77"/>
      <c r="BEM11" s="77"/>
      <c r="BEN11" s="77"/>
      <c r="BEO11" s="77"/>
      <c r="BEP11" s="77"/>
      <c r="BEQ11" s="77"/>
      <c r="BER11" s="77"/>
      <c r="BES11" s="77"/>
      <c r="BET11" s="77"/>
      <c r="BEU11" s="77"/>
      <c r="BEV11" s="77"/>
      <c r="BEW11" s="77"/>
      <c r="BEX11" s="77"/>
      <c r="BEY11" s="77"/>
      <c r="BEZ11" s="77"/>
      <c r="BFA11" s="77"/>
      <c r="BFB11" s="77"/>
      <c r="BFC11" s="77"/>
      <c r="BFD11" s="77"/>
      <c r="BFE11" s="77"/>
      <c r="BFF11" s="77"/>
      <c r="BFG11" s="77"/>
      <c r="BFH11" s="77"/>
      <c r="BFI11" s="77"/>
      <c r="BFJ11" s="77"/>
      <c r="BFK11" s="77"/>
      <c r="BFL11" s="77"/>
      <c r="BFM11" s="77"/>
      <c r="BFN11" s="77"/>
      <c r="BFO11" s="77"/>
      <c r="BFP11" s="77"/>
      <c r="BFQ11" s="77"/>
      <c r="BFR11" s="77"/>
      <c r="BFS11" s="77"/>
      <c r="BFT11" s="77"/>
      <c r="BFU11" s="77"/>
      <c r="BFV11" s="77"/>
      <c r="BFW11" s="77"/>
      <c r="BFX11" s="77"/>
      <c r="BFY11" s="77"/>
      <c r="BFZ11" s="77"/>
      <c r="BGA11" s="77"/>
      <c r="BGB11" s="77"/>
      <c r="BGC11" s="77"/>
      <c r="BGD11" s="77"/>
      <c r="BGE11" s="77"/>
      <c r="BGF11" s="77"/>
      <c r="BGG11" s="77"/>
      <c r="BGH11" s="77"/>
      <c r="BGI11" s="77"/>
      <c r="BGJ11" s="77"/>
      <c r="BGK11" s="77"/>
      <c r="BGL11" s="77"/>
      <c r="BGM11" s="77"/>
      <c r="BGN11" s="77"/>
      <c r="BGO11" s="77"/>
      <c r="BGP11" s="77"/>
      <c r="BGQ11" s="77"/>
      <c r="BGR11" s="77"/>
      <c r="BGS11" s="77"/>
      <c r="BGT11" s="77"/>
      <c r="BGU11" s="77"/>
      <c r="BGV11" s="77"/>
      <c r="BGW11" s="77"/>
      <c r="BGX11" s="77"/>
      <c r="BGY11" s="77"/>
      <c r="BGZ11" s="77"/>
      <c r="BHA11" s="77"/>
      <c r="BHB11" s="77"/>
      <c r="BHC11" s="77"/>
      <c r="BHD11" s="77"/>
      <c r="BHE11" s="77"/>
      <c r="BHF11" s="77"/>
      <c r="BHG11" s="77"/>
      <c r="BHH11" s="77"/>
      <c r="BHI11" s="77"/>
      <c r="BHJ11" s="77"/>
      <c r="BHK11" s="77"/>
      <c r="BHL11" s="77"/>
      <c r="BHM11" s="77"/>
      <c r="BHN11" s="77"/>
      <c r="BHO11" s="77"/>
      <c r="BHP11" s="77"/>
      <c r="BHQ11" s="77"/>
      <c r="BHR11" s="77"/>
      <c r="BHS11" s="77"/>
      <c r="BHT11" s="77"/>
      <c r="BHU11" s="77"/>
      <c r="BHV11" s="77"/>
      <c r="BHW11" s="77"/>
      <c r="BHX11" s="77"/>
      <c r="BHY11" s="77"/>
      <c r="BHZ11" s="77"/>
      <c r="BIA11" s="77"/>
      <c r="BIB11" s="77"/>
      <c r="BIC11" s="77"/>
      <c r="BID11" s="77"/>
      <c r="BIE11" s="77"/>
      <c r="BIF11" s="77"/>
      <c r="BIG11" s="77"/>
      <c r="BIH11" s="77"/>
      <c r="BII11" s="77"/>
      <c r="BIJ11" s="77"/>
      <c r="BIK11" s="77"/>
      <c r="BIL11" s="77"/>
      <c r="BIM11" s="77"/>
      <c r="BIN11" s="77"/>
      <c r="BIO11" s="77"/>
      <c r="BIP11" s="77"/>
      <c r="BIQ11" s="77"/>
      <c r="BIR11" s="77"/>
      <c r="BIS11" s="77"/>
      <c r="BIT11" s="77"/>
      <c r="BIU11" s="77"/>
      <c r="BIV11" s="77"/>
      <c r="BIW11" s="77"/>
      <c r="BIX11" s="77"/>
      <c r="BIY11" s="77"/>
      <c r="BIZ11" s="77"/>
      <c r="BJA11" s="77"/>
      <c r="BJB11" s="77"/>
      <c r="BJC11" s="77"/>
      <c r="BJD11" s="77"/>
      <c r="BJE11" s="77"/>
      <c r="BJF11" s="77"/>
      <c r="BJG11" s="77"/>
      <c r="BJH11" s="77"/>
      <c r="BJI11" s="77"/>
      <c r="BJJ11" s="77"/>
      <c r="BJK11" s="77"/>
      <c r="BJL11" s="77"/>
      <c r="BJM11" s="77"/>
      <c r="BJN11" s="77"/>
      <c r="BJO11" s="77"/>
      <c r="BJP11" s="77"/>
      <c r="BJQ11" s="77"/>
      <c r="BJR11" s="77"/>
      <c r="BJS11" s="77"/>
      <c r="BJT11" s="77"/>
      <c r="BJU11" s="77"/>
      <c r="BJV11" s="77"/>
      <c r="BJW11" s="77"/>
      <c r="BJX11" s="77"/>
      <c r="BJY11" s="77"/>
      <c r="BJZ11" s="77"/>
      <c r="BKA11" s="77"/>
      <c r="BKB11" s="77"/>
      <c r="BKC11" s="77"/>
      <c r="BKD11" s="77"/>
      <c r="BKE11" s="77"/>
      <c r="BKF11" s="77"/>
      <c r="BKG11" s="77"/>
      <c r="BKH11" s="77"/>
      <c r="BKI11" s="77"/>
      <c r="BKJ11" s="77"/>
      <c r="BKK11" s="77"/>
      <c r="BKL11" s="77"/>
      <c r="BKM11" s="77"/>
      <c r="BKN11" s="77"/>
      <c r="BKO11" s="77"/>
      <c r="BKP11" s="77"/>
      <c r="BKQ11" s="77"/>
      <c r="BKR11" s="77"/>
      <c r="BKS11" s="77"/>
      <c r="BKT11" s="77"/>
      <c r="BKU11" s="77"/>
      <c r="BKV11" s="77"/>
      <c r="BKW11" s="77"/>
      <c r="BKX11" s="77"/>
      <c r="BKY11" s="77"/>
      <c r="BKZ11" s="77"/>
      <c r="BLA11" s="77"/>
      <c r="BLB11" s="77"/>
      <c r="BLC11" s="77"/>
      <c r="BLD11" s="77"/>
      <c r="BLE11" s="77"/>
      <c r="BLF11" s="77"/>
      <c r="BLG11" s="77"/>
      <c r="BLH11" s="77"/>
      <c r="BLI11" s="77"/>
      <c r="BLJ11" s="77"/>
      <c r="BLK11" s="77"/>
      <c r="BLL11" s="77"/>
      <c r="BLM11" s="77"/>
      <c r="BLN11" s="77"/>
      <c r="BLO11" s="77"/>
      <c r="BLP11" s="77"/>
      <c r="BLQ11" s="77"/>
      <c r="BLR11" s="77"/>
      <c r="BLS11" s="77"/>
      <c r="BLT11" s="77"/>
      <c r="BLU11" s="77"/>
      <c r="BLV11" s="77"/>
      <c r="BLW11" s="77"/>
      <c r="BLX11" s="77"/>
      <c r="BLY11" s="77"/>
      <c r="BLZ11" s="77"/>
      <c r="BMA11" s="77"/>
      <c r="BMB11" s="77"/>
      <c r="BMC11" s="77"/>
      <c r="BMD11" s="77"/>
      <c r="BME11" s="77"/>
      <c r="BMF11" s="77"/>
      <c r="BMG11" s="77"/>
      <c r="BMH11" s="77"/>
      <c r="BMI11" s="77"/>
      <c r="BMJ11" s="77"/>
      <c r="BMK11" s="77"/>
      <c r="BML11" s="77"/>
      <c r="BMM11" s="77"/>
      <c r="BMN11" s="77"/>
      <c r="BMO11" s="77"/>
      <c r="BMP11" s="77"/>
      <c r="BMQ11" s="77"/>
      <c r="BMR11" s="77"/>
      <c r="BMS11" s="77"/>
      <c r="BMT11" s="77"/>
      <c r="BMU11" s="77"/>
      <c r="BMV11" s="77"/>
      <c r="BMW11" s="77"/>
      <c r="BMX11" s="77"/>
      <c r="BMY11" s="77"/>
      <c r="BMZ11" s="77"/>
      <c r="BNA11" s="77"/>
      <c r="BNB11" s="77"/>
      <c r="BNC11" s="77"/>
      <c r="BND11" s="77"/>
      <c r="BNE11" s="77"/>
      <c r="BNF11" s="77"/>
      <c r="BNG11" s="77"/>
      <c r="BNH11" s="77"/>
      <c r="BNI11" s="77"/>
      <c r="BNJ11" s="77"/>
      <c r="BNK11" s="77"/>
      <c r="BNL11" s="77"/>
      <c r="BNM11" s="77"/>
      <c r="BNN11" s="77"/>
      <c r="BNO11" s="77"/>
      <c r="BNP11" s="77"/>
      <c r="BNQ11" s="77"/>
      <c r="BNR11" s="77"/>
      <c r="BNS11" s="77"/>
      <c r="BNT11" s="77"/>
      <c r="BNU11" s="77"/>
      <c r="BNV11" s="77"/>
      <c r="BNW11" s="77"/>
      <c r="BNX11" s="77"/>
      <c r="BNY11" s="77"/>
      <c r="BNZ11" s="77"/>
      <c r="BOA11" s="77"/>
      <c r="BOB11" s="77"/>
      <c r="BOC11" s="77"/>
      <c r="BOD11" s="77"/>
      <c r="BOE11" s="77"/>
      <c r="BOF11" s="77"/>
      <c r="BOG11" s="77"/>
      <c r="BOH11" s="77"/>
      <c r="BOI11" s="77"/>
      <c r="BOJ11" s="77"/>
      <c r="BOK11" s="77"/>
      <c r="BOL11" s="77"/>
      <c r="BOM11" s="77"/>
      <c r="BON11" s="77"/>
      <c r="BOO11" s="77"/>
      <c r="BOP11" s="77"/>
      <c r="BOQ11" s="77"/>
      <c r="BOR11" s="77"/>
      <c r="BOS11" s="77"/>
      <c r="BOT11" s="77"/>
      <c r="BOU11" s="77"/>
      <c r="BOV11" s="77"/>
      <c r="BOW11" s="77"/>
      <c r="BOX11" s="77"/>
      <c r="BOY11" s="77"/>
      <c r="BOZ11" s="77"/>
      <c r="BPA11" s="77"/>
      <c r="BPB11" s="77"/>
      <c r="BPC11" s="77"/>
      <c r="BPD11" s="77"/>
      <c r="BPE11" s="77"/>
      <c r="BPF11" s="77"/>
      <c r="BPG11" s="77"/>
      <c r="BPH11" s="77"/>
      <c r="BPI11" s="77"/>
      <c r="BPJ11" s="77"/>
      <c r="BPK11" s="77"/>
      <c r="BPL11" s="77"/>
      <c r="BPM11" s="77"/>
      <c r="BPN11" s="77"/>
      <c r="BPO11" s="77"/>
      <c r="BPP11" s="77"/>
      <c r="BPQ11" s="77"/>
      <c r="BPR11" s="77"/>
      <c r="BPS11" s="77"/>
      <c r="BPT11" s="77"/>
      <c r="BPU11" s="77"/>
      <c r="BPV11" s="77"/>
      <c r="BPW11" s="77"/>
      <c r="BPX11" s="77"/>
      <c r="BPY11" s="77"/>
      <c r="BPZ11" s="77"/>
      <c r="BQA11" s="77"/>
      <c r="BQB11" s="77"/>
      <c r="BQC11" s="77"/>
      <c r="BQD11" s="77"/>
      <c r="BQE11" s="77"/>
      <c r="BQF11" s="77"/>
      <c r="BQG11" s="77"/>
      <c r="BQH11" s="77"/>
      <c r="BQI11" s="77"/>
      <c r="BQJ11" s="77"/>
      <c r="BQK11" s="77"/>
      <c r="BQL11" s="77"/>
      <c r="BQM11" s="77"/>
      <c r="BQN11" s="77"/>
      <c r="BQO11" s="77"/>
      <c r="BQP11" s="77"/>
      <c r="BQQ11" s="77"/>
      <c r="BQR11" s="77"/>
      <c r="BQS11" s="77"/>
      <c r="BQT11" s="77"/>
      <c r="BQU11" s="77"/>
      <c r="BQV11" s="77"/>
      <c r="BQW11" s="77"/>
      <c r="BQX11" s="77"/>
      <c r="BQY11" s="77"/>
      <c r="BQZ11" s="77"/>
      <c r="BRA11" s="77"/>
      <c r="BRB11" s="77"/>
      <c r="BRC11" s="77"/>
      <c r="BRD11" s="77"/>
      <c r="BRE11" s="77"/>
      <c r="BRF11" s="77"/>
      <c r="BRG11" s="77"/>
      <c r="BRH11" s="77"/>
      <c r="BRI11" s="77"/>
      <c r="BRJ11" s="77"/>
      <c r="BRK11" s="77"/>
      <c r="BRL11" s="77"/>
      <c r="BRM11" s="77"/>
      <c r="BRN11" s="77"/>
      <c r="BRO11" s="77"/>
      <c r="BRP11" s="77"/>
      <c r="BRQ11" s="77"/>
      <c r="BRR11" s="77"/>
      <c r="BRS11" s="77"/>
      <c r="BRT11" s="77"/>
      <c r="BRU11" s="77"/>
      <c r="BRV11" s="77"/>
      <c r="BRW11" s="77"/>
      <c r="BRX11" s="77"/>
      <c r="BRY11" s="77"/>
      <c r="BRZ11" s="77"/>
      <c r="BSA11" s="77"/>
      <c r="BSB11" s="77"/>
      <c r="BSC11" s="77"/>
      <c r="BSD11" s="77"/>
      <c r="BSE11" s="77"/>
      <c r="BSF11" s="77"/>
      <c r="BSG11" s="77"/>
      <c r="BSH11" s="77"/>
      <c r="BSI11" s="77"/>
      <c r="BSJ11" s="77"/>
      <c r="BSK11" s="77"/>
      <c r="BSL11" s="77"/>
      <c r="BSM11" s="77"/>
      <c r="BSN11" s="77"/>
      <c r="BSO11" s="77"/>
      <c r="BSP11" s="77"/>
      <c r="BSQ11" s="77"/>
      <c r="BSR11" s="77"/>
      <c r="BSS11" s="77"/>
      <c r="BST11" s="77"/>
      <c r="BSU11" s="77"/>
      <c r="BSV11" s="77"/>
      <c r="BSW11" s="77"/>
      <c r="BSX11" s="77"/>
      <c r="BSY11" s="77"/>
      <c r="BSZ11" s="77"/>
      <c r="BTA11" s="77"/>
      <c r="BTB11" s="77"/>
      <c r="BTC11" s="77"/>
      <c r="BTD11" s="77"/>
      <c r="BTE11" s="77"/>
      <c r="BTF11" s="77"/>
      <c r="BTG11" s="77"/>
      <c r="BTH11" s="77"/>
      <c r="BTI11" s="77"/>
      <c r="BTJ11" s="77"/>
      <c r="BTK11" s="77"/>
      <c r="BTL11" s="77"/>
      <c r="BTM11" s="77"/>
      <c r="BTN11" s="77"/>
      <c r="BTO11" s="77"/>
      <c r="BTP11" s="77"/>
      <c r="BTQ11" s="77"/>
      <c r="BTR11" s="77"/>
      <c r="BTS11" s="77"/>
      <c r="BTT11" s="77"/>
      <c r="BTU11" s="77"/>
      <c r="BTV11" s="77"/>
      <c r="BTW11" s="77"/>
      <c r="BTX11" s="77"/>
      <c r="BTY11" s="77"/>
      <c r="BTZ11" s="77"/>
      <c r="BUA11" s="77"/>
      <c r="BUB11" s="77"/>
      <c r="BUC11" s="77"/>
      <c r="BUD11" s="77"/>
      <c r="BUE11" s="77"/>
      <c r="BUF11" s="77"/>
      <c r="BUG11" s="77"/>
      <c r="BUH11" s="77"/>
      <c r="BUI11" s="77"/>
      <c r="BUJ11" s="77"/>
      <c r="BUK11" s="77"/>
      <c r="BUL11" s="77"/>
      <c r="BUM11" s="77"/>
      <c r="BUN11" s="77"/>
      <c r="BUO11" s="77"/>
      <c r="BUP11" s="77"/>
      <c r="BUQ11" s="77"/>
      <c r="BUR11" s="77"/>
      <c r="BUS11" s="77"/>
      <c r="BUT11" s="77"/>
      <c r="BUU11" s="77"/>
      <c r="BUV11" s="77"/>
      <c r="BUW11" s="77"/>
      <c r="BUX11" s="77"/>
      <c r="BUY11" s="77"/>
      <c r="BUZ11" s="77"/>
      <c r="BVA11" s="77"/>
      <c r="BVB11" s="77"/>
      <c r="BVC11" s="77"/>
      <c r="BVD11" s="77"/>
      <c r="BVE11" s="77"/>
      <c r="BVF11" s="77"/>
      <c r="BVG11" s="77"/>
      <c r="BVH11" s="77"/>
      <c r="BVI11" s="77"/>
      <c r="BVJ11" s="77"/>
      <c r="BVK11" s="77"/>
      <c r="BVL11" s="77"/>
      <c r="BVM11" s="77"/>
      <c r="BVN11" s="77"/>
      <c r="BVO11" s="77"/>
      <c r="BVP11" s="77"/>
      <c r="BVQ11" s="77"/>
      <c r="BVR11" s="77"/>
      <c r="BVS11" s="77"/>
      <c r="BVT11" s="77"/>
      <c r="BVU11" s="77"/>
      <c r="BVV11" s="77"/>
      <c r="BVW11" s="77"/>
      <c r="BVX11" s="77"/>
      <c r="BVY11" s="77"/>
      <c r="BVZ11" s="77"/>
      <c r="BWA11" s="77"/>
      <c r="BWB11" s="77"/>
      <c r="BWC11" s="77"/>
      <c r="BWD11" s="77"/>
      <c r="BWE11" s="77"/>
      <c r="BWF11" s="77"/>
      <c r="BWG11" s="77"/>
      <c r="BWH11" s="77"/>
      <c r="BWI11" s="77"/>
      <c r="BWJ11" s="77"/>
      <c r="BWK11" s="77"/>
      <c r="BWL11" s="77"/>
      <c r="BWM11" s="77"/>
      <c r="BWN11" s="77"/>
      <c r="BWO11" s="77"/>
      <c r="BWP11" s="77"/>
      <c r="BWQ11" s="77"/>
      <c r="BWR11" s="77"/>
      <c r="BWS11" s="77"/>
      <c r="BWT11" s="77"/>
      <c r="BWU11" s="77"/>
      <c r="BWV11" s="77"/>
      <c r="BWW11" s="77"/>
      <c r="BWX11" s="77"/>
      <c r="BWY11" s="77"/>
      <c r="BWZ11" s="77"/>
      <c r="BXA11" s="77"/>
      <c r="BXB11" s="77"/>
      <c r="BXC11" s="77"/>
      <c r="BXD11" s="77"/>
      <c r="BXE11" s="77"/>
      <c r="BXF11" s="77"/>
      <c r="BXG11" s="77"/>
      <c r="BXH11" s="77"/>
      <c r="BXI11" s="77"/>
      <c r="BXJ11" s="77"/>
      <c r="BXK11" s="77"/>
      <c r="BXL11" s="77"/>
      <c r="BXM11" s="77"/>
      <c r="BXN11" s="77"/>
      <c r="BXO11" s="77"/>
      <c r="BXP11" s="77"/>
      <c r="BXQ11" s="77"/>
      <c r="BXR11" s="77"/>
      <c r="BXS11" s="77"/>
      <c r="BXT11" s="77"/>
      <c r="BXU11" s="77"/>
      <c r="BXV11" s="77"/>
      <c r="BXW11" s="77"/>
      <c r="BXX11" s="77"/>
      <c r="BXY11" s="77"/>
      <c r="BXZ11" s="77"/>
      <c r="BYA11" s="77"/>
      <c r="BYB11" s="77"/>
      <c r="BYC11" s="77"/>
      <c r="BYD11" s="77"/>
      <c r="BYE11" s="77"/>
      <c r="BYF11" s="77"/>
      <c r="BYG11" s="77"/>
      <c r="BYH11" s="77"/>
      <c r="BYI11" s="77"/>
      <c r="BYJ11" s="77"/>
      <c r="BYK11" s="77"/>
      <c r="BYL11" s="77"/>
      <c r="BYM11" s="77"/>
      <c r="BYN11" s="77"/>
      <c r="BYO11" s="77"/>
      <c r="BYP11" s="77"/>
      <c r="BYQ11" s="77"/>
      <c r="BYR11" s="77"/>
      <c r="BYS11" s="77"/>
      <c r="BYT11" s="77"/>
      <c r="BYU11" s="77"/>
      <c r="BYV11" s="77"/>
      <c r="BYW11" s="77"/>
      <c r="BYX11" s="77"/>
      <c r="BYY11" s="77"/>
      <c r="BYZ11" s="77"/>
      <c r="BZA11" s="77"/>
      <c r="BZB11" s="77"/>
      <c r="BZC11" s="77"/>
      <c r="BZD11" s="77"/>
      <c r="BZE11" s="77"/>
      <c r="BZF11" s="77"/>
      <c r="BZG11" s="77"/>
      <c r="BZH11" s="77"/>
      <c r="BZI11" s="77"/>
      <c r="BZJ11" s="77"/>
      <c r="BZK11" s="77"/>
      <c r="BZL11" s="77"/>
      <c r="BZM11" s="77"/>
      <c r="BZN11" s="77"/>
      <c r="BZO11" s="77"/>
      <c r="BZP11" s="77"/>
      <c r="BZQ11" s="77"/>
      <c r="BZR11" s="77"/>
      <c r="BZS11" s="77"/>
      <c r="BZT11" s="77"/>
      <c r="BZU11" s="77"/>
      <c r="BZV11" s="77"/>
      <c r="BZW11" s="77"/>
      <c r="BZX11" s="77"/>
      <c r="BZY11" s="77"/>
      <c r="BZZ11" s="77"/>
      <c r="CAA11" s="77"/>
      <c r="CAB11" s="77"/>
      <c r="CAC11" s="77"/>
      <c r="CAD11" s="77"/>
      <c r="CAE11" s="77"/>
      <c r="CAF11" s="77"/>
      <c r="CAG11" s="77"/>
      <c r="CAH11" s="77"/>
      <c r="CAI11" s="77"/>
      <c r="CAJ11" s="77"/>
      <c r="CAK11" s="77"/>
      <c r="CAL11" s="77"/>
      <c r="CAM11" s="77"/>
      <c r="CAN11" s="77"/>
      <c r="CAO11" s="77"/>
      <c r="CAP11" s="77"/>
      <c r="CAQ11" s="77"/>
      <c r="CAR11" s="77"/>
      <c r="CAS11" s="77"/>
      <c r="CAT11" s="77"/>
      <c r="CAU11" s="77"/>
      <c r="CAV11" s="77"/>
      <c r="CAW11" s="77"/>
      <c r="CAX11" s="77"/>
      <c r="CAY11" s="77"/>
      <c r="CAZ11" s="77"/>
      <c r="CBA11" s="77"/>
      <c r="CBB11" s="77"/>
      <c r="CBC11" s="77"/>
      <c r="CBD11" s="77"/>
      <c r="CBE11" s="77"/>
      <c r="CBF11" s="77"/>
      <c r="CBG11" s="77"/>
      <c r="CBH11" s="77"/>
      <c r="CBI11" s="77"/>
      <c r="CBJ11" s="77"/>
      <c r="CBK11" s="77"/>
      <c r="CBL11" s="77"/>
      <c r="CBM11" s="77"/>
      <c r="CBN11" s="77"/>
      <c r="CBO11" s="77"/>
      <c r="CBP11" s="77"/>
      <c r="CBQ11" s="77"/>
      <c r="CBR11" s="77"/>
      <c r="CBS11" s="77"/>
      <c r="CBT11" s="77"/>
      <c r="CBU11" s="77"/>
      <c r="CBV11" s="77"/>
      <c r="CBW11" s="77"/>
      <c r="CBX11" s="77"/>
      <c r="CBY11" s="77"/>
      <c r="CBZ11" s="77"/>
      <c r="CCA11" s="77"/>
      <c r="CCB11" s="77"/>
      <c r="CCC11" s="77"/>
      <c r="CCD11" s="77"/>
      <c r="CCE11" s="77"/>
      <c r="CCF11" s="77"/>
      <c r="CCG11" s="77"/>
      <c r="CCH11" s="77"/>
      <c r="CCI11" s="77"/>
      <c r="CCJ11" s="77"/>
      <c r="CCK11" s="77"/>
      <c r="CCL11" s="77"/>
      <c r="CCM11" s="77"/>
      <c r="CCN11" s="77"/>
      <c r="CCO11" s="77"/>
      <c r="CCP11" s="77"/>
      <c r="CCQ11" s="77"/>
      <c r="CCR11" s="77"/>
      <c r="CCS11" s="77"/>
      <c r="CCT11" s="77"/>
      <c r="CCU11" s="77"/>
      <c r="CCV11" s="77"/>
      <c r="CCW11" s="77"/>
      <c r="CCX11" s="77"/>
      <c r="CCY11" s="77"/>
      <c r="CCZ11" s="77"/>
      <c r="CDA11" s="77"/>
      <c r="CDB11" s="77"/>
      <c r="CDC11" s="77"/>
      <c r="CDD11" s="77"/>
      <c r="CDE11" s="77"/>
      <c r="CDF11" s="77"/>
      <c r="CDG11" s="77"/>
      <c r="CDH11" s="77"/>
      <c r="CDI11" s="77"/>
      <c r="CDJ11" s="77"/>
      <c r="CDK11" s="77"/>
      <c r="CDL11" s="77"/>
      <c r="CDM11" s="77"/>
      <c r="CDN11" s="77"/>
      <c r="CDO11" s="77"/>
      <c r="CDP11" s="77"/>
      <c r="CDQ11" s="77"/>
      <c r="CDR11" s="77"/>
      <c r="CDS11" s="77"/>
      <c r="CDT11" s="77"/>
      <c r="CDU11" s="77"/>
      <c r="CDV11" s="77"/>
      <c r="CDW11" s="77"/>
      <c r="CDX11" s="77"/>
      <c r="CDY11" s="77"/>
      <c r="CDZ11" s="77"/>
      <c r="CEA11" s="77"/>
      <c r="CEB11" s="77"/>
      <c r="CEC11" s="77"/>
      <c r="CED11" s="77"/>
      <c r="CEE11" s="77"/>
      <c r="CEF11" s="77"/>
      <c r="CEG11" s="77"/>
      <c r="CEH11" s="77"/>
      <c r="CEI11" s="77"/>
      <c r="CEJ11" s="77"/>
      <c r="CEK11" s="77"/>
      <c r="CEL11" s="77"/>
      <c r="CEM11" s="77"/>
      <c r="CEN11" s="77"/>
      <c r="CEO11" s="77"/>
      <c r="CEP11" s="77"/>
      <c r="CEQ11" s="77"/>
      <c r="CER11" s="77"/>
      <c r="CES11" s="77"/>
      <c r="CET11" s="77"/>
      <c r="CEU11" s="77"/>
      <c r="CEV11" s="77"/>
      <c r="CEW11" s="77"/>
      <c r="CEX11" s="77"/>
      <c r="CEY11" s="77"/>
      <c r="CEZ11" s="77"/>
      <c r="CFA11" s="77"/>
      <c r="CFB11" s="77"/>
      <c r="CFC11" s="77"/>
      <c r="CFD11" s="77"/>
      <c r="CFE11" s="77"/>
      <c r="CFF11" s="77"/>
      <c r="CFG11" s="77"/>
      <c r="CFH11" s="77"/>
      <c r="CFI11" s="77"/>
      <c r="CFJ11" s="77"/>
      <c r="CFK11" s="77"/>
      <c r="CFL11" s="77"/>
      <c r="CFM11" s="77"/>
      <c r="CFN11" s="77"/>
      <c r="CFO11" s="77"/>
      <c r="CFP11" s="77"/>
      <c r="CFQ11" s="77"/>
      <c r="CFR11" s="77"/>
      <c r="CFS11" s="77"/>
      <c r="CFT11" s="77"/>
      <c r="CFU11" s="77"/>
      <c r="CFV11" s="77"/>
      <c r="CFW11" s="77"/>
      <c r="CFX11" s="77"/>
      <c r="CFY11" s="77"/>
      <c r="CFZ11" s="77"/>
      <c r="CGA11" s="77"/>
      <c r="CGB11" s="77"/>
      <c r="CGC11" s="77"/>
      <c r="CGD11" s="77"/>
      <c r="CGE11" s="77"/>
      <c r="CGF11" s="77"/>
      <c r="CGG11" s="77"/>
      <c r="CGH11" s="77"/>
      <c r="CGI11" s="77"/>
      <c r="CGJ11" s="77"/>
      <c r="CGK11" s="77"/>
      <c r="CGL11" s="77"/>
      <c r="CGM11" s="77"/>
      <c r="CGN11" s="77"/>
      <c r="CGO11" s="77"/>
      <c r="CGP11" s="77"/>
      <c r="CGQ11" s="77"/>
      <c r="CGR11" s="77"/>
      <c r="CGS11" s="77"/>
      <c r="CGT11" s="77"/>
      <c r="CGU11" s="77"/>
      <c r="CGV11" s="77"/>
      <c r="CGW11" s="77"/>
      <c r="CGX11" s="77"/>
      <c r="CGY11" s="77"/>
      <c r="CGZ11" s="77"/>
      <c r="CHA11" s="77"/>
      <c r="CHB11" s="77"/>
      <c r="CHC11" s="77"/>
      <c r="CHD11" s="77"/>
      <c r="CHE11" s="77"/>
      <c r="CHF11" s="77"/>
      <c r="CHG11" s="77"/>
      <c r="CHH11" s="77"/>
      <c r="CHI11" s="77"/>
      <c r="CHJ11" s="77"/>
      <c r="CHK11" s="77"/>
      <c r="CHL11" s="77"/>
      <c r="CHM11" s="77"/>
      <c r="CHN11" s="77"/>
      <c r="CHO11" s="77"/>
      <c r="CHP11" s="77"/>
      <c r="CHQ11" s="77"/>
      <c r="CHR11" s="77"/>
      <c r="CHS11" s="77"/>
      <c r="CHT11" s="77"/>
      <c r="CHU11" s="77"/>
      <c r="CHV11" s="77"/>
      <c r="CHW11" s="77"/>
      <c r="CHX11" s="77"/>
      <c r="CHY11" s="77"/>
      <c r="CHZ11" s="77"/>
      <c r="CIA11" s="77"/>
      <c r="CIB11" s="77"/>
      <c r="CIC11" s="77"/>
      <c r="CID11" s="77"/>
      <c r="CIE11" s="77"/>
      <c r="CIF11" s="77"/>
      <c r="CIG11" s="77"/>
      <c r="CIH11" s="77"/>
      <c r="CII11" s="77"/>
      <c r="CIJ11" s="77"/>
      <c r="CIK11" s="77"/>
      <c r="CIL11" s="77"/>
      <c r="CIM11" s="77"/>
      <c r="CIN11" s="77"/>
      <c r="CIO11" s="77"/>
      <c r="CIP11" s="77"/>
      <c r="CIQ11" s="77"/>
      <c r="CIR11" s="77"/>
      <c r="CIS11" s="77"/>
      <c r="CIT11" s="77"/>
      <c r="CIU11" s="77"/>
      <c r="CIV11" s="77"/>
      <c r="CIW11" s="77"/>
      <c r="CIX11" s="77"/>
      <c r="CIY11" s="77"/>
      <c r="CIZ11" s="77"/>
      <c r="CJA11" s="77"/>
      <c r="CJB11" s="77"/>
      <c r="CJC11" s="77"/>
      <c r="CJD11" s="77"/>
      <c r="CJE11" s="77"/>
      <c r="CJF11" s="77"/>
      <c r="CJG11" s="77"/>
      <c r="CJH11" s="77"/>
      <c r="CJI11" s="77"/>
      <c r="CJJ11" s="77"/>
      <c r="CJK11" s="77"/>
      <c r="CJL11" s="77"/>
      <c r="CJM11" s="77"/>
      <c r="CJN11" s="77"/>
      <c r="CJO11" s="77"/>
      <c r="CJP11" s="77"/>
      <c r="CJQ11" s="77"/>
      <c r="CJR11" s="77"/>
      <c r="CJS11" s="77"/>
      <c r="CJT11" s="77"/>
      <c r="CJU11" s="77"/>
      <c r="CJV11" s="77"/>
      <c r="CJW11" s="77"/>
      <c r="CJX11" s="77"/>
      <c r="CJY11" s="77"/>
      <c r="CJZ11" s="77"/>
      <c r="CKA11" s="77"/>
      <c r="CKB11" s="77"/>
      <c r="CKC11" s="77"/>
      <c r="CKD11" s="77"/>
      <c r="CKE11" s="77"/>
      <c r="CKF11" s="77"/>
      <c r="CKG11" s="77"/>
      <c r="CKH11" s="77"/>
      <c r="CKI11" s="77"/>
      <c r="CKJ11" s="77"/>
      <c r="CKK11" s="77"/>
      <c r="CKL11" s="77"/>
      <c r="CKM11" s="77"/>
      <c r="CKN11" s="77"/>
      <c r="CKO11" s="77"/>
      <c r="CKP11" s="77"/>
      <c r="CKQ11" s="77"/>
      <c r="CKR11" s="77"/>
      <c r="CKS11" s="77"/>
      <c r="CKT11" s="77"/>
      <c r="CKU11" s="77"/>
      <c r="CKV11" s="77"/>
      <c r="CKW11" s="77"/>
      <c r="CKX11" s="77"/>
      <c r="CKY11" s="77"/>
      <c r="CKZ11" s="77"/>
      <c r="CLA11" s="77"/>
      <c r="CLB11" s="77"/>
      <c r="CLC11" s="77"/>
      <c r="CLD11" s="77"/>
      <c r="CLE11" s="77"/>
      <c r="CLF11" s="77"/>
      <c r="CLG11" s="77"/>
      <c r="CLH11" s="77"/>
      <c r="CLI11" s="77"/>
      <c r="CLJ11" s="77"/>
      <c r="CLK11" s="77"/>
      <c r="CLL11" s="77"/>
      <c r="CLM11" s="77"/>
      <c r="CLN11" s="77"/>
      <c r="CLO11" s="77"/>
      <c r="CLP11" s="77"/>
      <c r="CLQ11" s="77"/>
      <c r="CLR11" s="77"/>
      <c r="CLS11" s="77"/>
      <c r="CLT11" s="77"/>
      <c r="CLU11" s="77"/>
      <c r="CLV11" s="77"/>
      <c r="CLW11" s="77"/>
      <c r="CLX11" s="77"/>
      <c r="CLY11" s="77"/>
      <c r="CLZ11" s="77"/>
      <c r="CMA11" s="77"/>
      <c r="CMB11" s="77"/>
      <c r="CMC11" s="77"/>
      <c r="CMD11" s="77"/>
      <c r="CME11" s="77"/>
      <c r="CMF11" s="77"/>
      <c r="CMG11" s="77"/>
      <c r="CMH11" s="77"/>
      <c r="CMI11" s="77"/>
      <c r="CMJ11" s="77"/>
      <c r="CMK11" s="77"/>
      <c r="CML11" s="77"/>
      <c r="CMM11" s="77"/>
      <c r="CMN11" s="77"/>
      <c r="CMO11" s="77"/>
      <c r="CMP11" s="77"/>
      <c r="CMQ11" s="77"/>
      <c r="CMR11" s="77"/>
      <c r="CMS11" s="77"/>
      <c r="CMT11" s="77"/>
      <c r="CMU11" s="77"/>
      <c r="CMV11" s="77"/>
      <c r="CMW11" s="77"/>
      <c r="CMX11" s="77"/>
      <c r="CMY11" s="77"/>
      <c r="CMZ11" s="77"/>
      <c r="CNA11" s="77"/>
      <c r="CNB11" s="77"/>
      <c r="CNC11" s="77"/>
      <c r="CND11" s="77"/>
      <c r="CNE11" s="77"/>
      <c r="CNF11" s="77"/>
      <c r="CNG11" s="77"/>
      <c r="CNH11" s="77"/>
      <c r="CNI11" s="77"/>
      <c r="CNJ11" s="77"/>
      <c r="CNK11" s="77"/>
      <c r="CNL11" s="77"/>
      <c r="CNM11" s="77"/>
      <c r="CNN11" s="77"/>
      <c r="CNO11" s="77"/>
      <c r="CNP11" s="77"/>
      <c r="CNQ11" s="77"/>
      <c r="CNR11" s="77"/>
      <c r="CNS11" s="77"/>
      <c r="CNT11" s="77"/>
      <c r="CNU11" s="77"/>
      <c r="CNV11" s="77"/>
      <c r="CNW11" s="77"/>
      <c r="CNX11" s="77"/>
      <c r="CNY11" s="77"/>
      <c r="CNZ11" s="77"/>
      <c r="COA11" s="77"/>
      <c r="COB11" s="77"/>
      <c r="COC11" s="77"/>
      <c r="COD11" s="77"/>
      <c r="COE11" s="77"/>
      <c r="COF11" s="77"/>
      <c r="COG11" s="77"/>
      <c r="COH11" s="77"/>
      <c r="COI11" s="77"/>
      <c r="COJ11" s="77"/>
      <c r="COK11" s="77"/>
      <c r="COL11" s="77"/>
      <c r="COM11" s="77"/>
      <c r="CON11" s="77"/>
      <c r="COO11" s="77"/>
      <c r="COP11" s="77"/>
      <c r="COQ11" s="77"/>
      <c r="COR11" s="77"/>
      <c r="COS11" s="77"/>
      <c r="COT11" s="77"/>
      <c r="COU11" s="77"/>
      <c r="COV11" s="77"/>
      <c r="COW11" s="77"/>
      <c r="COX11" s="77"/>
      <c r="COY11" s="77"/>
      <c r="COZ11" s="77"/>
      <c r="CPA11" s="77"/>
      <c r="CPB11" s="77"/>
      <c r="CPC11" s="77"/>
      <c r="CPD11" s="77"/>
      <c r="CPE11" s="77"/>
      <c r="CPF11" s="77"/>
      <c r="CPG11" s="77"/>
      <c r="CPH11" s="77"/>
      <c r="CPI11" s="77"/>
      <c r="CPJ11" s="77"/>
      <c r="CPK11" s="77"/>
      <c r="CPL11" s="77"/>
      <c r="CPM11" s="77"/>
      <c r="CPN11" s="77"/>
      <c r="CPO11" s="77"/>
      <c r="CPP11" s="77"/>
      <c r="CPQ11" s="77"/>
      <c r="CPR11" s="77"/>
      <c r="CPS11" s="77"/>
      <c r="CPT11" s="77"/>
      <c r="CPU11" s="77"/>
      <c r="CPV11" s="77"/>
      <c r="CPW11" s="77"/>
      <c r="CPX11" s="77"/>
      <c r="CPY11" s="77"/>
      <c r="CPZ11" s="77"/>
      <c r="CQA11" s="77"/>
      <c r="CQB11" s="77"/>
      <c r="CQC11" s="77"/>
      <c r="CQD11" s="77"/>
      <c r="CQE11" s="77"/>
      <c r="CQF11" s="77"/>
      <c r="CQG11" s="77"/>
      <c r="CQH11" s="77"/>
      <c r="CQI11" s="77"/>
      <c r="CQJ11" s="77"/>
      <c r="CQK11" s="77"/>
      <c r="CQL11" s="77"/>
      <c r="CQM11" s="77"/>
      <c r="CQN11" s="77"/>
      <c r="CQO11" s="77"/>
      <c r="CQP11" s="77"/>
      <c r="CQQ11" s="77"/>
      <c r="CQR11" s="77"/>
      <c r="CQS11" s="77"/>
      <c r="CQT11" s="77"/>
      <c r="CQU11" s="77"/>
      <c r="CQV11" s="77"/>
      <c r="CQW11" s="77"/>
      <c r="CQX11" s="77"/>
      <c r="CQY11" s="77"/>
      <c r="CQZ11" s="77"/>
      <c r="CRA11" s="77"/>
      <c r="CRB11" s="77"/>
      <c r="CRC11" s="77"/>
      <c r="CRD11" s="77"/>
      <c r="CRE11" s="77"/>
      <c r="CRF11" s="77"/>
      <c r="CRG11" s="77"/>
      <c r="CRH11" s="77"/>
      <c r="CRI11" s="77"/>
      <c r="CRJ11" s="77"/>
      <c r="CRK11" s="77"/>
      <c r="CRL11" s="77"/>
      <c r="CRM11" s="77"/>
      <c r="CRN11" s="77"/>
      <c r="CRO11" s="77"/>
      <c r="CRP11" s="77"/>
      <c r="CRQ11" s="77"/>
      <c r="CRR11" s="77"/>
      <c r="CRS11" s="77"/>
      <c r="CRT11" s="77"/>
      <c r="CRU11" s="77"/>
      <c r="CRV11" s="77"/>
      <c r="CRW11" s="77"/>
      <c r="CRX11" s="77"/>
      <c r="CRY11" s="77"/>
      <c r="CRZ11" s="77"/>
      <c r="CSA11" s="77"/>
      <c r="CSB11" s="77"/>
      <c r="CSC11" s="77"/>
      <c r="CSD11" s="77"/>
      <c r="CSE11" s="77"/>
      <c r="CSF11" s="77"/>
      <c r="CSG11" s="77"/>
      <c r="CSH11" s="77"/>
      <c r="CSI11" s="77"/>
      <c r="CSJ11" s="77"/>
      <c r="CSK11" s="77"/>
      <c r="CSL11" s="77"/>
      <c r="CSM11" s="77"/>
      <c r="CSN11" s="77"/>
      <c r="CSO11" s="77"/>
      <c r="CSP11" s="77"/>
      <c r="CSQ11" s="77"/>
      <c r="CSR11" s="77"/>
      <c r="CSS11" s="77"/>
      <c r="CST11" s="77"/>
      <c r="CSU11" s="77"/>
      <c r="CSV11" s="77"/>
      <c r="CSW11" s="77"/>
      <c r="CSX11" s="77"/>
      <c r="CSY11" s="77"/>
      <c r="CSZ11" s="77"/>
      <c r="CTA11" s="77"/>
      <c r="CTB11" s="77"/>
      <c r="CTC11" s="77"/>
      <c r="CTD11" s="77"/>
      <c r="CTE11" s="77"/>
      <c r="CTF11" s="77"/>
      <c r="CTG11" s="77"/>
      <c r="CTH11" s="77"/>
      <c r="CTI11" s="77"/>
      <c r="CTJ11" s="77"/>
      <c r="CTK11" s="77"/>
      <c r="CTL11" s="77"/>
      <c r="CTM11" s="77"/>
      <c r="CTN11" s="77"/>
      <c r="CTO11" s="77"/>
      <c r="CTP11" s="77"/>
      <c r="CTQ11" s="77"/>
      <c r="CTR11" s="77"/>
      <c r="CTS11" s="77"/>
      <c r="CTT11" s="77"/>
      <c r="CTU11" s="77"/>
      <c r="CTV11" s="77"/>
      <c r="CTW11" s="77"/>
      <c r="CTX11" s="77"/>
      <c r="CTY11" s="77"/>
      <c r="CTZ11" s="77"/>
      <c r="CUA11" s="77"/>
      <c r="CUB11" s="77"/>
      <c r="CUC11" s="77"/>
      <c r="CUD11" s="77"/>
      <c r="CUE11" s="77"/>
      <c r="CUF11" s="77"/>
      <c r="CUG11" s="77"/>
      <c r="CUH11" s="77"/>
      <c r="CUI11" s="77"/>
      <c r="CUJ11" s="77"/>
      <c r="CUK11" s="77"/>
      <c r="CUL11" s="77"/>
      <c r="CUM11" s="77"/>
      <c r="CUN11" s="77"/>
      <c r="CUO11" s="77"/>
      <c r="CUP11" s="77"/>
      <c r="CUQ11" s="77"/>
      <c r="CUR11" s="77"/>
      <c r="CUS11" s="77"/>
      <c r="CUT11" s="77"/>
      <c r="CUU11" s="77"/>
      <c r="CUV11" s="77"/>
      <c r="CUW11" s="77"/>
      <c r="CUX11" s="77"/>
      <c r="CUY11" s="77"/>
      <c r="CUZ11" s="77"/>
      <c r="CVA11" s="77"/>
      <c r="CVB11" s="77"/>
      <c r="CVC11" s="77"/>
      <c r="CVD11" s="77"/>
      <c r="CVE11" s="77"/>
      <c r="CVF11" s="77"/>
      <c r="CVG11" s="77"/>
      <c r="CVH11" s="77"/>
      <c r="CVI11" s="77"/>
      <c r="CVJ11" s="77"/>
      <c r="CVK11" s="77"/>
      <c r="CVL11" s="77"/>
      <c r="CVM11" s="77"/>
      <c r="CVN11" s="77"/>
      <c r="CVO11" s="77"/>
      <c r="CVP11" s="77"/>
      <c r="CVQ11" s="77"/>
      <c r="CVR11" s="77"/>
      <c r="CVS11" s="77"/>
      <c r="CVT11" s="77"/>
      <c r="CVU11" s="77"/>
      <c r="CVV11" s="77"/>
      <c r="CVW11" s="77"/>
      <c r="CVX11" s="77"/>
      <c r="CVY11" s="77"/>
      <c r="CVZ11" s="77"/>
      <c r="CWA11" s="77"/>
      <c r="CWB11" s="77"/>
      <c r="CWC11" s="77"/>
      <c r="CWD11" s="77"/>
      <c r="CWE11" s="77"/>
      <c r="CWF11" s="77"/>
      <c r="CWG11" s="77"/>
      <c r="CWH11" s="77"/>
      <c r="CWI11" s="77"/>
      <c r="CWJ11" s="77"/>
      <c r="CWK11" s="77"/>
      <c r="CWL11" s="77"/>
      <c r="CWM11" s="77"/>
      <c r="CWN11" s="77"/>
      <c r="CWO11" s="77"/>
      <c r="CWP11" s="77"/>
      <c r="CWQ11" s="77"/>
      <c r="CWR11" s="77"/>
      <c r="CWS11" s="77"/>
      <c r="CWT11" s="77"/>
      <c r="CWU11" s="77"/>
      <c r="CWV11" s="77"/>
      <c r="CWW11" s="77"/>
      <c r="CWX11" s="77"/>
      <c r="CWY11" s="77"/>
      <c r="CWZ11" s="77"/>
      <c r="CXA11" s="77"/>
      <c r="CXB11" s="77"/>
      <c r="CXC11" s="77"/>
      <c r="CXD11" s="77"/>
      <c r="CXE11" s="77"/>
      <c r="CXF11" s="77"/>
      <c r="CXG11" s="77"/>
      <c r="CXH11" s="77"/>
      <c r="CXI11" s="77"/>
      <c r="CXJ11" s="77"/>
      <c r="CXK11" s="77"/>
      <c r="CXL11" s="77"/>
      <c r="CXM11" s="77"/>
      <c r="CXN11" s="77"/>
      <c r="CXO11" s="77"/>
      <c r="CXP11" s="77"/>
      <c r="CXQ11" s="77"/>
      <c r="CXR11" s="77"/>
      <c r="CXS11" s="77"/>
      <c r="CXT11" s="77"/>
      <c r="CXU11" s="77"/>
      <c r="CXV11" s="77"/>
      <c r="CXW11" s="77"/>
      <c r="CXX11" s="77"/>
      <c r="CXY11" s="77"/>
      <c r="CXZ11" s="77"/>
      <c r="CYA11" s="77"/>
      <c r="CYB11" s="77"/>
      <c r="CYC11" s="77"/>
      <c r="CYD11" s="77"/>
      <c r="CYE11" s="77"/>
      <c r="CYF11" s="77"/>
      <c r="CYG11" s="77"/>
      <c r="CYH11" s="77"/>
      <c r="CYI11" s="77"/>
      <c r="CYJ11" s="77"/>
      <c r="CYK11" s="77"/>
      <c r="CYL11" s="77"/>
      <c r="CYM11" s="77"/>
      <c r="CYN11" s="77"/>
      <c r="CYO11" s="77"/>
      <c r="CYP11" s="77"/>
      <c r="CYQ11" s="77"/>
      <c r="CYR11" s="77"/>
      <c r="CYS11" s="77"/>
      <c r="CYT11" s="77"/>
      <c r="CYU11" s="77"/>
      <c r="CYV11" s="77"/>
      <c r="CYW11" s="77"/>
      <c r="CYX11" s="77"/>
      <c r="CYY11" s="77"/>
      <c r="CYZ11" s="77"/>
      <c r="CZA11" s="77"/>
      <c r="CZB11" s="77"/>
      <c r="CZC11" s="77"/>
      <c r="CZD11" s="77"/>
      <c r="CZE11" s="77"/>
      <c r="CZF11" s="77"/>
      <c r="CZG11" s="77"/>
      <c r="CZH11" s="77"/>
      <c r="CZI11" s="77"/>
      <c r="CZJ11" s="77"/>
      <c r="CZK11" s="77"/>
      <c r="CZL11" s="77"/>
      <c r="CZM11" s="77"/>
      <c r="CZN11" s="77"/>
      <c r="CZO11" s="77"/>
      <c r="CZP11" s="77"/>
      <c r="CZQ11" s="77"/>
      <c r="CZR11" s="77"/>
      <c r="CZS11" s="77"/>
      <c r="CZT11" s="77"/>
      <c r="CZU11" s="77"/>
      <c r="CZV11" s="77"/>
      <c r="CZW11" s="77"/>
      <c r="CZX11" s="77"/>
      <c r="CZY11" s="77"/>
      <c r="CZZ11" s="77"/>
      <c r="DAA11" s="77"/>
      <c r="DAB11" s="77"/>
      <c r="DAC11" s="77"/>
      <c r="DAD11" s="77"/>
      <c r="DAE11" s="77"/>
      <c r="DAF11" s="77"/>
      <c r="DAG11" s="77"/>
      <c r="DAH11" s="77"/>
      <c r="DAI11" s="77"/>
      <c r="DAJ11" s="77"/>
      <c r="DAK11" s="77"/>
      <c r="DAL11" s="77"/>
      <c r="DAM11" s="77"/>
      <c r="DAN11" s="77"/>
      <c r="DAO11" s="77"/>
      <c r="DAP11" s="77"/>
      <c r="DAQ11" s="77"/>
      <c r="DAR11" s="77"/>
      <c r="DAS11" s="77"/>
      <c r="DAT11" s="77"/>
      <c r="DAU11" s="77"/>
      <c r="DAV11" s="77"/>
      <c r="DAW11" s="77"/>
      <c r="DAX11" s="77"/>
      <c r="DAY11" s="77"/>
      <c r="DAZ11" s="77"/>
      <c r="DBA11" s="77"/>
      <c r="DBB11" s="77"/>
      <c r="DBC11" s="77"/>
      <c r="DBD11" s="77"/>
      <c r="DBE11" s="77"/>
      <c r="DBF11" s="77"/>
      <c r="DBG11" s="77"/>
      <c r="DBH11" s="77"/>
      <c r="DBI11" s="77"/>
      <c r="DBJ11" s="77"/>
      <c r="DBK11" s="77"/>
      <c r="DBL11" s="77"/>
      <c r="DBM11" s="77"/>
      <c r="DBN11" s="77"/>
      <c r="DBO11" s="77"/>
      <c r="DBP11" s="77"/>
      <c r="DBQ11" s="77"/>
      <c r="DBR11" s="77"/>
      <c r="DBS11" s="77"/>
      <c r="DBT11" s="77"/>
      <c r="DBU11" s="77"/>
      <c r="DBV11" s="77"/>
      <c r="DBW11" s="77"/>
      <c r="DBX11" s="77"/>
      <c r="DBY11" s="77"/>
      <c r="DBZ11" s="77"/>
      <c r="DCA11" s="77"/>
      <c r="DCB11" s="77"/>
      <c r="DCC11" s="77"/>
      <c r="DCD11" s="77"/>
      <c r="DCE11" s="77"/>
      <c r="DCF11" s="77"/>
      <c r="DCG11" s="77"/>
      <c r="DCH11" s="77"/>
      <c r="DCI11" s="77"/>
      <c r="DCJ11" s="77"/>
      <c r="DCK11" s="77"/>
      <c r="DCL11" s="77"/>
      <c r="DCM11" s="77"/>
      <c r="DCN11" s="77"/>
      <c r="DCO11" s="77"/>
      <c r="DCP11" s="77"/>
      <c r="DCQ11" s="77"/>
      <c r="DCR11" s="77"/>
      <c r="DCS11" s="77"/>
      <c r="DCT11" s="77"/>
      <c r="DCU11" s="77"/>
      <c r="DCV11" s="77"/>
      <c r="DCW11" s="77"/>
      <c r="DCX11" s="77"/>
      <c r="DCY11" s="77"/>
      <c r="DCZ11" s="77"/>
      <c r="DDA11" s="77"/>
      <c r="DDB11" s="77"/>
      <c r="DDC11" s="77"/>
      <c r="DDD11" s="77"/>
      <c r="DDE11" s="77"/>
      <c r="DDF11" s="77"/>
      <c r="DDG11" s="77"/>
      <c r="DDH11" s="77"/>
      <c r="DDI11" s="77"/>
      <c r="DDJ11" s="77"/>
      <c r="DDK11" s="77"/>
      <c r="DDL11" s="77"/>
      <c r="DDM11" s="77"/>
      <c r="DDN11" s="77"/>
      <c r="DDO11" s="77"/>
      <c r="DDP11" s="77"/>
      <c r="DDQ11" s="77"/>
      <c r="DDR11" s="77"/>
      <c r="DDS11" s="77"/>
      <c r="DDT11" s="77"/>
      <c r="DDU11" s="77"/>
      <c r="DDV11" s="77"/>
      <c r="DDW11" s="77"/>
      <c r="DDX11" s="77"/>
      <c r="DDY11" s="77"/>
      <c r="DDZ11" s="77"/>
      <c r="DEA11" s="77"/>
      <c r="DEB11" s="77"/>
      <c r="DEC11" s="77"/>
      <c r="DED11" s="77"/>
      <c r="DEE11" s="77"/>
      <c r="DEF11" s="77"/>
      <c r="DEG11" s="77"/>
      <c r="DEH11" s="77"/>
      <c r="DEI11" s="77"/>
      <c r="DEJ11" s="77"/>
      <c r="DEK11" s="77"/>
      <c r="DEL11" s="77"/>
      <c r="DEM11" s="77"/>
      <c r="DEN11" s="77"/>
      <c r="DEO11" s="77"/>
      <c r="DEP11" s="77"/>
      <c r="DEQ11" s="77"/>
      <c r="DER11" s="77"/>
      <c r="DES11" s="77"/>
      <c r="DET11" s="77"/>
      <c r="DEU11" s="77"/>
      <c r="DEV11" s="77"/>
      <c r="DEW11" s="77"/>
      <c r="DEX11" s="77"/>
      <c r="DEY11" s="77"/>
      <c r="DEZ11" s="77"/>
      <c r="DFA11" s="77"/>
      <c r="DFB11" s="77"/>
      <c r="DFC11" s="77"/>
      <c r="DFD11" s="77"/>
      <c r="DFE11" s="77"/>
      <c r="DFF11" s="77"/>
      <c r="DFG11" s="77"/>
      <c r="DFH11" s="77"/>
      <c r="DFI11" s="77"/>
      <c r="DFJ11" s="77"/>
      <c r="DFK11" s="77"/>
      <c r="DFL11" s="77"/>
      <c r="DFM11" s="77"/>
      <c r="DFN11" s="77"/>
      <c r="DFO11" s="77"/>
      <c r="DFP11" s="77"/>
      <c r="DFQ11" s="77"/>
      <c r="DFR11" s="77"/>
      <c r="DFS11" s="77"/>
      <c r="DFT11" s="77"/>
      <c r="DFU11" s="77"/>
      <c r="DFV11" s="77"/>
      <c r="DFW11" s="77"/>
      <c r="DFX11" s="77"/>
      <c r="DFY11" s="77"/>
      <c r="DFZ11" s="77"/>
      <c r="DGA11" s="77"/>
      <c r="DGB11" s="77"/>
      <c r="DGC11" s="77"/>
      <c r="DGD11" s="77"/>
      <c r="DGE11" s="77"/>
      <c r="DGF11" s="77"/>
      <c r="DGG11" s="77"/>
      <c r="DGH11" s="77"/>
      <c r="DGI11" s="77"/>
      <c r="DGJ11" s="77"/>
      <c r="DGK11" s="77"/>
      <c r="DGL11" s="77"/>
      <c r="DGM11" s="77"/>
      <c r="DGN11" s="77"/>
      <c r="DGO11" s="77"/>
      <c r="DGP11" s="77"/>
      <c r="DGQ11" s="77"/>
      <c r="DGR11" s="77"/>
      <c r="DGS11" s="77"/>
      <c r="DGT11" s="77"/>
      <c r="DGU11" s="77"/>
      <c r="DGV11" s="77"/>
      <c r="DGW11" s="77"/>
      <c r="DGX11" s="77"/>
      <c r="DGY11" s="77"/>
      <c r="DGZ11" s="77"/>
      <c r="DHA11" s="77"/>
      <c r="DHB11" s="77"/>
      <c r="DHC11" s="77"/>
      <c r="DHD11" s="77"/>
      <c r="DHE11" s="77"/>
      <c r="DHF11" s="77"/>
      <c r="DHG11" s="77"/>
      <c r="DHH11" s="77"/>
      <c r="DHI11" s="77"/>
      <c r="DHJ11" s="77"/>
      <c r="DHK11" s="77"/>
      <c r="DHL11" s="77"/>
      <c r="DHM11" s="77"/>
      <c r="DHN11" s="77"/>
      <c r="DHO11" s="77"/>
      <c r="DHP11" s="77"/>
      <c r="DHQ11" s="77"/>
      <c r="DHR11" s="77"/>
      <c r="DHS11" s="77"/>
      <c r="DHT11" s="77"/>
      <c r="DHU11" s="77"/>
      <c r="DHV11" s="77"/>
      <c r="DHW11" s="77"/>
      <c r="DHX11" s="77"/>
      <c r="DHY11" s="77"/>
      <c r="DHZ11" s="77"/>
      <c r="DIA11" s="77"/>
      <c r="DIB11" s="77"/>
      <c r="DIC11" s="77"/>
      <c r="DID11" s="77"/>
      <c r="DIE11" s="77"/>
      <c r="DIF11" s="77"/>
      <c r="DIG11" s="77"/>
      <c r="DIH11" s="77"/>
      <c r="DII11" s="77"/>
      <c r="DIJ11" s="77"/>
      <c r="DIK11" s="77"/>
      <c r="DIL11" s="77"/>
      <c r="DIM11" s="77"/>
      <c r="DIN11" s="77"/>
      <c r="DIO11" s="77"/>
      <c r="DIP11" s="77"/>
      <c r="DIQ11" s="77"/>
      <c r="DIR11" s="77"/>
      <c r="DIS11" s="77"/>
      <c r="DIT11" s="77"/>
      <c r="DIU11" s="77"/>
      <c r="DIV11" s="77"/>
      <c r="DIW11" s="77"/>
      <c r="DIX11" s="77"/>
      <c r="DIY11" s="77"/>
      <c r="DIZ11" s="77"/>
      <c r="DJA11" s="77"/>
      <c r="DJB11" s="77"/>
      <c r="DJC11" s="77"/>
      <c r="DJD11" s="77"/>
      <c r="DJE11" s="77"/>
      <c r="DJF11" s="77"/>
      <c r="DJG11" s="77"/>
      <c r="DJH11" s="77"/>
      <c r="DJI11" s="77"/>
      <c r="DJJ11" s="77"/>
      <c r="DJK11" s="77"/>
      <c r="DJL11" s="77"/>
      <c r="DJM11" s="77"/>
      <c r="DJN11" s="77"/>
      <c r="DJO11" s="77"/>
      <c r="DJP11" s="77"/>
      <c r="DJQ11" s="77"/>
      <c r="DJR11" s="77"/>
      <c r="DJS11" s="77"/>
      <c r="DJT11" s="77"/>
      <c r="DJU11" s="77"/>
      <c r="DJV11" s="77"/>
      <c r="DJW11" s="77"/>
      <c r="DJX11" s="77"/>
      <c r="DJY11" s="77"/>
      <c r="DJZ11" s="77"/>
      <c r="DKA11" s="77"/>
      <c r="DKB11" s="77"/>
      <c r="DKC11" s="77"/>
      <c r="DKD11" s="77"/>
      <c r="DKE11" s="77"/>
      <c r="DKF11" s="77"/>
      <c r="DKG11" s="77"/>
      <c r="DKH11" s="77"/>
      <c r="DKI11" s="77"/>
      <c r="DKJ11" s="77"/>
      <c r="DKK11" s="77"/>
      <c r="DKL11" s="77"/>
      <c r="DKM11" s="77"/>
      <c r="DKN11" s="77"/>
      <c r="DKO11" s="77"/>
      <c r="DKP11" s="77"/>
      <c r="DKQ11" s="77"/>
      <c r="DKR11" s="77"/>
      <c r="DKS11" s="77"/>
      <c r="DKT11" s="77"/>
      <c r="DKU11" s="77"/>
      <c r="DKV11" s="77"/>
      <c r="DKW11" s="77"/>
      <c r="DKX11" s="77"/>
      <c r="DKY11" s="77"/>
      <c r="DKZ11" s="77"/>
      <c r="DLA11" s="77"/>
      <c r="DLB11" s="77"/>
      <c r="DLC11" s="77"/>
      <c r="DLD11" s="77"/>
      <c r="DLE11" s="77"/>
      <c r="DLF11" s="77"/>
      <c r="DLG11" s="77"/>
      <c r="DLH11" s="77"/>
      <c r="DLI11" s="77"/>
      <c r="DLJ11" s="77"/>
      <c r="DLK11" s="77"/>
      <c r="DLL11" s="77"/>
      <c r="DLM11" s="77"/>
      <c r="DLN11" s="77"/>
      <c r="DLO11" s="77"/>
      <c r="DLP11" s="77"/>
      <c r="DLQ11" s="77"/>
      <c r="DLR11" s="77"/>
      <c r="DLS11" s="77"/>
      <c r="DLT11" s="77"/>
      <c r="DLU11" s="77"/>
      <c r="DLV11" s="77"/>
      <c r="DLW11" s="77"/>
      <c r="DLX11" s="77"/>
      <c r="DLY11" s="77"/>
      <c r="DLZ11" s="77"/>
      <c r="DMA11" s="77"/>
      <c r="DMB11" s="77"/>
      <c r="DMC11" s="77"/>
      <c r="DMD11" s="77"/>
      <c r="DME11" s="77"/>
      <c r="DMF11" s="77"/>
      <c r="DMG11" s="77"/>
      <c r="DMH11" s="77"/>
      <c r="DMI11" s="77"/>
      <c r="DMJ11" s="77"/>
      <c r="DMK11" s="77"/>
      <c r="DML11" s="77"/>
      <c r="DMM11" s="77"/>
      <c r="DMN11" s="77"/>
      <c r="DMO11" s="77"/>
      <c r="DMP11" s="77"/>
      <c r="DMQ11" s="77"/>
      <c r="DMR11" s="77"/>
      <c r="DMS11" s="77"/>
      <c r="DMT11" s="77"/>
      <c r="DMU11" s="77"/>
      <c r="DMV11" s="77"/>
      <c r="DMW11" s="77"/>
      <c r="DMX11" s="77"/>
      <c r="DMY11" s="77"/>
      <c r="DMZ11" s="77"/>
      <c r="DNA11" s="77"/>
      <c r="DNB11" s="77"/>
      <c r="DNC11" s="77"/>
      <c r="DND11" s="77"/>
      <c r="DNE11" s="77"/>
      <c r="DNF11" s="77"/>
      <c r="DNG11" s="77"/>
      <c r="DNH11" s="77"/>
      <c r="DNI11" s="77"/>
      <c r="DNJ11" s="77"/>
      <c r="DNK11" s="77"/>
      <c r="DNL11" s="77"/>
      <c r="DNM11" s="77"/>
      <c r="DNN11" s="77"/>
      <c r="DNO11" s="77"/>
      <c r="DNP11" s="77"/>
      <c r="DNQ11" s="77"/>
      <c r="DNR11" s="77"/>
      <c r="DNS11" s="77"/>
      <c r="DNT11" s="77"/>
      <c r="DNU11" s="77"/>
      <c r="DNV11" s="77"/>
      <c r="DNW11" s="77"/>
      <c r="DNX11" s="77"/>
      <c r="DNY11" s="77"/>
      <c r="DNZ11" s="77"/>
      <c r="DOA11" s="77"/>
      <c r="DOB11" s="77"/>
      <c r="DOC11" s="77"/>
      <c r="DOD11" s="77"/>
      <c r="DOE11" s="77"/>
      <c r="DOF11" s="77"/>
      <c r="DOG11" s="77"/>
      <c r="DOH11" s="77"/>
      <c r="DOI11" s="77"/>
      <c r="DOJ11" s="77"/>
      <c r="DOK11" s="77"/>
      <c r="DOL11" s="77"/>
      <c r="DOM11" s="77"/>
      <c r="DON11" s="77"/>
      <c r="DOO11" s="77"/>
      <c r="DOP11" s="77"/>
      <c r="DOQ11" s="77"/>
      <c r="DOR11" s="77"/>
      <c r="DOS11" s="77"/>
      <c r="DOT11" s="77"/>
      <c r="DOU11" s="77"/>
      <c r="DOV11" s="77"/>
      <c r="DOW11" s="77"/>
      <c r="DOX11" s="77"/>
      <c r="DOY11" s="77"/>
      <c r="DOZ11" s="77"/>
      <c r="DPA11" s="77"/>
      <c r="DPB11" s="77"/>
      <c r="DPC11" s="77"/>
      <c r="DPD11" s="77"/>
      <c r="DPE11" s="77"/>
      <c r="DPF11" s="77"/>
      <c r="DPG11" s="77"/>
      <c r="DPH11" s="77"/>
      <c r="DPI11" s="77"/>
      <c r="DPJ11" s="77"/>
      <c r="DPK11" s="77"/>
      <c r="DPL11" s="77"/>
      <c r="DPM11" s="77"/>
      <c r="DPN11" s="77"/>
      <c r="DPO11" s="77"/>
      <c r="DPP11" s="77"/>
      <c r="DPQ11" s="77"/>
      <c r="DPR11" s="77"/>
      <c r="DPS11" s="77"/>
      <c r="DPT11" s="77"/>
      <c r="DPU11" s="77"/>
      <c r="DPV11" s="77"/>
      <c r="DPW11" s="77"/>
      <c r="DPX11" s="77"/>
      <c r="DPY11" s="77"/>
      <c r="DPZ11" s="77"/>
      <c r="DQA11" s="77"/>
      <c r="DQB11" s="77"/>
      <c r="DQC11" s="77"/>
      <c r="DQD11" s="77"/>
      <c r="DQE11" s="77"/>
      <c r="DQF11" s="77"/>
      <c r="DQG11" s="77"/>
      <c r="DQH11" s="77"/>
      <c r="DQI11" s="77"/>
      <c r="DQJ11" s="77"/>
      <c r="DQK11" s="77"/>
      <c r="DQL11" s="77"/>
      <c r="DQM11" s="77"/>
      <c r="DQN11" s="77"/>
      <c r="DQO11" s="77"/>
      <c r="DQP11" s="77"/>
      <c r="DQQ11" s="77"/>
      <c r="DQR11" s="77"/>
      <c r="DQS11" s="77"/>
      <c r="DQT11" s="77"/>
      <c r="DQU11" s="77"/>
      <c r="DQV11" s="77"/>
      <c r="DQW11" s="77"/>
      <c r="DQX11" s="77"/>
      <c r="DQY11" s="77"/>
      <c r="DQZ11" s="77"/>
      <c r="DRA11" s="77"/>
      <c r="DRB11" s="77"/>
      <c r="DRC11" s="77"/>
      <c r="DRD11" s="77"/>
      <c r="DRE11" s="77"/>
      <c r="DRF11" s="77"/>
      <c r="DRG11" s="77"/>
      <c r="DRH11" s="77"/>
      <c r="DRI11" s="77"/>
      <c r="DRJ11" s="77"/>
      <c r="DRK11" s="77"/>
      <c r="DRL11" s="77"/>
      <c r="DRM11" s="77"/>
      <c r="DRN11" s="77"/>
      <c r="DRO11" s="77"/>
      <c r="DRP11" s="77"/>
      <c r="DRQ11" s="77"/>
      <c r="DRR11" s="77"/>
      <c r="DRS11" s="77"/>
      <c r="DRT11" s="77"/>
      <c r="DRU11" s="77"/>
      <c r="DRV11" s="77"/>
      <c r="DRW11" s="77"/>
      <c r="DRX11" s="77"/>
      <c r="DRY11" s="77"/>
      <c r="DRZ11" s="77"/>
      <c r="DSA11" s="77"/>
      <c r="DSB11" s="77"/>
      <c r="DSC11" s="77"/>
      <c r="DSD11" s="77"/>
      <c r="DSE11" s="77"/>
      <c r="DSF11" s="77"/>
      <c r="DSG11" s="77"/>
      <c r="DSH11" s="77"/>
      <c r="DSI11" s="77"/>
      <c r="DSJ11" s="77"/>
      <c r="DSK11" s="77"/>
      <c r="DSL11" s="77"/>
      <c r="DSM11" s="77"/>
      <c r="DSN11" s="77"/>
      <c r="DSO11" s="77"/>
      <c r="DSP11" s="77"/>
      <c r="DSQ11" s="77"/>
      <c r="DSR11" s="77"/>
      <c r="DSS11" s="77"/>
      <c r="DST11" s="77"/>
      <c r="DSU11" s="77"/>
      <c r="DSV11" s="77"/>
      <c r="DSW11" s="77"/>
      <c r="DSX11" s="77"/>
      <c r="DSY11" s="77"/>
      <c r="DSZ11" s="77"/>
      <c r="DTA11" s="77"/>
      <c r="DTB11" s="77"/>
      <c r="DTC11" s="77"/>
      <c r="DTD11" s="77"/>
      <c r="DTE11" s="77"/>
      <c r="DTF11" s="77"/>
      <c r="DTG11" s="77"/>
      <c r="DTH11" s="77"/>
      <c r="DTI11" s="77"/>
      <c r="DTJ11" s="77"/>
      <c r="DTK11" s="77"/>
      <c r="DTL11" s="77"/>
      <c r="DTM11" s="77"/>
      <c r="DTN11" s="77"/>
      <c r="DTO11" s="77"/>
      <c r="DTP11" s="77"/>
      <c r="DTQ11" s="77"/>
      <c r="DTR11" s="77"/>
      <c r="DTS11" s="77"/>
      <c r="DTT11" s="77"/>
      <c r="DTU11" s="77"/>
      <c r="DTV11" s="77"/>
      <c r="DTW11" s="77"/>
      <c r="DTX11" s="77"/>
      <c r="DTY11" s="77"/>
      <c r="DTZ11" s="77"/>
      <c r="DUA11" s="77"/>
      <c r="DUB11" s="77"/>
      <c r="DUC11" s="77"/>
      <c r="DUD11" s="77"/>
      <c r="DUE11" s="77"/>
      <c r="DUF11" s="77"/>
      <c r="DUG11" s="77"/>
      <c r="DUH11" s="77"/>
      <c r="DUI11" s="77"/>
      <c r="DUJ11" s="77"/>
      <c r="DUK11" s="77"/>
      <c r="DUL11" s="77"/>
      <c r="DUM11" s="77"/>
      <c r="DUN11" s="77"/>
      <c r="DUO11" s="77"/>
      <c r="DUP11" s="77"/>
      <c r="DUQ11" s="77"/>
      <c r="DUR11" s="77"/>
      <c r="DUS11" s="77"/>
      <c r="DUT11" s="77"/>
      <c r="DUU11" s="77"/>
      <c r="DUV11" s="77"/>
      <c r="DUW11" s="77"/>
      <c r="DUX11" s="77"/>
      <c r="DUY11" s="77"/>
      <c r="DUZ11" s="77"/>
      <c r="DVA11" s="77"/>
      <c r="DVB11" s="77"/>
      <c r="DVC11" s="77"/>
      <c r="DVD11" s="77"/>
      <c r="DVE11" s="77"/>
      <c r="DVF11" s="77"/>
      <c r="DVG11" s="77"/>
      <c r="DVH11" s="77"/>
      <c r="DVI11" s="77"/>
      <c r="DVJ11" s="77"/>
      <c r="DVK11" s="77"/>
      <c r="DVL11" s="77"/>
      <c r="DVM11" s="77"/>
      <c r="DVN11" s="77"/>
      <c r="DVO11" s="77"/>
      <c r="DVP11" s="77"/>
      <c r="DVQ11" s="77"/>
      <c r="DVR11" s="77"/>
      <c r="DVS11" s="77"/>
      <c r="DVT11" s="77"/>
      <c r="DVU11" s="77"/>
      <c r="DVV11" s="77"/>
      <c r="DVW11" s="77"/>
      <c r="DVX11" s="77"/>
      <c r="DVY11" s="77"/>
      <c r="DVZ11" s="77"/>
      <c r="DWA11" s="77"/>
      <c r="DWB11" s="77"/>
      <c r="DWC11" s="77"/>
      <c r="DWD11" s="77"/>
      <c r="DWE11" s="77"/>
      <c r="DWF11" s="77"/>
      <c r="DWG11" s="77"/>
      <c r="DWH11" s="77"/>
      <c r="DWI11" s="77"/>
      <c r="DWJ11" s="77"/>
      <c r="DWK11" s="77"/>
      <c r="DWL11" s="77"/>
      <c r="DWM11" s="77"/>
      <c r="DWN11" s="77"/>
      <c r="DWO11" s="77"/>
      <c r="DWP11" s="77"/>
      <c r="DWQ11" s="77"/>
      <c r="DWR11" s="77"/>
      <c r="DWS11" s="77"/>
      <c r="DWT11" s="77"/>
      <c r="DWU11" s="77"/>
      <c r="DWV11" s="77"/>
      <c r="DWW11" s="77"/>
      <c r="DWX11" s="77"/>
      <c r="DWY11" s="77"/>
      <c r="DWZ11" s="77"/>
      <c r="DXA11" s="77"/>
      <c r="DXB11" s="77"/>
      <c r="DXC11" s="77"/>
      <c r="DXD11" s="77"/>
      <c r="DXE11" s="77"/>
      <c r="DXF11" s="77"/>
      <c r="DXG11" s="77"/>
      <c r="DXH11" s="77"/>
      <c r="DXI11" s="77"/>
      <c r="DXJ11" s="77"/>
      <c r="DXK11" s="77"/>
      <c r="DXL11" s="77"/>
      <c r="DXM11" s="77"/>
      <c r="DXN11" s="77"/>
      <c r="DXO11" s="77"/>
      <c r="DXP11" s="77"/>
      <c r="DXQ11" s="77"/>
      <c r="DXR11" s="77"/>
      <c r="DXS11" s="77"/>
      <c r="DXT11" s="77"/>
      <c r="DXU11" s="77"/>
      <c r="DXV11" s="77"/>
      <c r="DXW11" s="77"/>
      <c r="DXX11" s="77"/>
      <c r="DXY11" s="77"/>
      <c r="DXZ11" s="77"/>
      <c r="DYA11" s="77"/>
      <c r="DYB11" s="77"/>
      <c r="DYC11" s="77"/>
      <c r="DYD11" s="77"/>
      <c r="DYE11" s="77"/>
      <c r="DYF11" s="77"/>
      <c r="DYG11" s="77"/>
      <c r="DYH11" s="77"/>
      <c r="DYI11" s="77"/>
      <c r="DYJ11" s="77"/>
      <c r="DYK11" s="77"/>
      <c r="DYL11" s="77"/>
      <c r="DYM11" s="77"/>
      <c r="DYN11" s="77"/>
      <c r="DYO11" s="77"/>
      <c r="DYP11" s="77"/>
      <c r="DYQ11" s="77"/>
      <c r="DYR11" s="77"/>
      <c r="DYS11" s="77"/>
      <c r="DYT11" s="77"/>
      <c r="DYU11" s="77"/>
      <c r="DYV11" s="77"/>
      <c r="DYW11" s="77"/>
      <c r="DYX11" s="77"/>
      <c r="DYY11" s="77"/>
      <c r="DYZ11" s="77"/>
      <c r="DZA11" s="77"/>
      <c r="DZB11" s="77"/>
      <c r="DZC11" s="77"/>
      <c r="DZD11" s="77"/>
      <c r="DZE11" s="77"/>
      <c r="DZF11" s="77"/>
      <c r="DZG11" s="77"/>
      <c r="DZH11" s="77"/>
      <c r="DZI11" s="77"/>
      <c r="DZJ11" s="77"/>
      <c r="DZK11" s="77"/>
      <c r="DZL11" s="77"/>
      <c r="DZM11" s="77"/>
      <c r="DZN11" s="77"/>
      <c r="DZO11" s="77"/>
      <c r="DZP11" s="77"/>
      <c r="DZQ11" s="77"/>
      <c r="DZR11" s="77"/>
      <c r="DZS11" s="77"/>
      <c r="DZT11" s="77"/>
      <c r="DZU11" s="77"/>
      <c r="DZV11" s="77"/>
      <c r="DZW11" s="77"/>
      <c r="DZX11" s="77"/>
      <c r="DZY11" s="77"/>
      <c r="DZZ11" s="77"/>
      <c r="EAA11" s="77"/>
      <c r="EAB11" s="77"/>
      <c r="EAC11" s="77"/>
      <c r="EAD11" s="77"/>
      <c r="EAE11" s="77"/>
      <c r="EAF11" s="77"/>
      <c r="EAG11" s="77"/>
      <c r="EAH11" s="77"/>
      <c r="EAI11" s="77"/>
      <c r="EAJ11" s="77"/>
      <c r="EAK11" s="77"/>
      <c r="EAL11" s="77"/>
      <c r="EAM11" s="77"/>
      <c r="EAN11" s="77"/>
      <c r="EAO11" s="77"/>
      <c r="EAP11" s="77"/>
      <c r="EAQ11" s="77"/>
      <c r="EAR11" s="77"/>
      <c r="EAS11" s="77"/>
      <c r="EAT11" s="77"/>
      <c r="EAU11" s="77"/>
      <c r="EAV11" s="77"/>
      <c r="EAW11" s="77"/>
      <c r="EAX11" s="77"/>
      <c r="EAY11" s="77"/>
      <c r="EAZ11" s="77"/>
      <c r="EBA11" s="77"/>
      <c r="EBB11" s="77"/>
      <c r="EBC11" s="77"/>
      <c r="EBD11" s="77"/>
      <c r="EBE11" s="77"/>
      <c r="EBF11" s="77"/>
      <c r="EBG11" s="77"/>
      <c r="EBH11" s="77"/>
      <c r="EBI11" s="77"/>
      <c r="EBJ11" s="77"/>
      <c r="EBK11" s="77"/>
      <c r="EBL11" s="77"/>
      <c r="EBM11" s="77"/>
      <c r="EBN11" s="77"/>
      <c r="EBO11" s="77"/>
      <c r="EBP11" s="77"/>
      <c r="EBQ11" s="77"/>
      <c r="EBR11" s="77"/>
      <c r="EBS11" s="77"/>
      <c r="EBT11" s="77"/>
      <c r="EBU11" s="77"/>
      <c r="EBV11" s="77"/>
      <c r="EBW11" s="77"/>
      <c r="EBX11" s="77"/>
      <c r="EBY11" s="77"/>
      <c r="EBZ11" s="77"/>
      <c r="ECA11" s="77"/>
      <c r="ECB11" s="77"/>
      <c r="ECC11" s="77"/>
      <c r="ECD11" s="77"/>
      <c r="ECE11" s="77"/>
      <c r="ECF11" s="77"/>
      <c r="ECG11" s="77"/>
      <c r="ECH11" s="77"/>
      <c r="ECI11" s="77"/>
      <c r="ECJ11" s="77"/>
      <c r="ECK11" s="77"/>
      <c r="ECL11" s="77"/>
      <c r="ECM11" s="77"/>
      <c r="ECN11" s="77"/>
      <c r="ECO11" s="77"/>
      <c r="ECP11" s="77"/>
      <c r="ECQ11" s="77"/>
      <c r="ECR11" s="77"/>
      <c r="ECS11" s="77"/>
      <c r="ECT11" s="77"/>
      <c r="ECU11" s="77"/>
      <c r="ECV11" s="77"/>
      <c r="ECW11" s="77"/>
      <c r="ECX11" s="77"/>
      <c r="ECY11" s="77"/>
      <c r="ECZ11" s="77"/>
      <c r="EDA11" s="77"/>
      <c r="EDB11" s="77"/>
      <c r="EDC11" s="77"/>
      <c r="EDD11" s="77"/>
      <c r="EDE11" s="77"/>
      <c r="EDF11" s="77"/>
      <c r="EDG11" s="77"/>
      <c r="EDH11" s="77"/>
      <c r="EDI11" s="77"/>
      <c r="EDJ11" s="77"/>
      <c r="EDK11" s="77"/>
      <c r="EDL11" s="77"/>
      <c r="EDM11" s="77"/>
      <c r="EDN11" s="77"/>
      <c r="EDO11" s="77"/>
      <c r="EDP11" s="77"/>
      <c r="EDQ11" s="77"/>
      <c r="EDR11" s="77"/>
      <c r="EDS11" s="77"/>
      <c r="EDT11" s="77"/>
      <c r="EDU11" s="77"/>
      <c r="EDV11" s="77"/>
      <c r="EDW11" s="77"/>
      <c r="EDX11" s="77"/>
      <c r="EDY11" s="77"/>
      <c r="EDZ11" s="77"/>
      <c r="EEA11" s="77"/>
      <c r="EEB11" s="77"/>
      <c r="EEC11" s="77"/>
      <c r="EED11" s="77"/>
      <c r="EEE11" s="77"/>
      <c r="EEF11" s="77"/>
      <c r="EEG11" s="77"/>
      <c r="EEH11" s="77"/>
      <c r="EEI11" s="77"/>
      <c r="EEJ11" s="77"/>
      <c r="EEK11" s="77"/>
      <c r="EEL11" s="77"/>
      <c r="EEM11" s="77"/>
      <c r="EEN11" s="77"/>
      <c r="EEO11" s="77"/>
      <c r="EEP11" s="77"/>
      <c r="EEQ11" s="77"/>
      <c r="EER11" s="77"/>
      <c r="EES11" s="77"/>
      <c r="EET11" s="77"/>
      <c r="EEU11" s="77"/>
      <c r="EEV11" s="77"/>
      <c r="EEW11" s="77"/>
      <c r="EEX11" s="77"/>
      <c r="EEY11" s="77"/>
      <c r="EEZ11" s="77"/>
      <c r="EFA11" s="77"/>
      <c r="EFB11" s="77"/>
      <c r="EFC11" s="77"/>
      <c r="EFD11" s="77"/>
      <c r="EFE11" s="77"/>
      <c r="EFF11" s="77"/>
      <c r="EFG11" s="77"/>
      <c r="EFH11" s="77"/>
      <c r="EFI11" s="77"/>
      <c r="EFJ11" s="77"/>
      <c r="EFK11" s="77"/>
      <c r="EFL11" s="77"/>
      <c r="EFM11" s="77"/>
      <c r="EFN11" s="77"/>
      <c r="EFO11" s="77"/>
      <c r="EFP11" s="77"/>
      <c r="EFQ11" s="77"/>
      <c r="EFR11" s="77"/>
      <c r="EFS11" s="77"/>
      <c r="EFT11" s="77"/>
      <c r="EFU11" s="77"/>
      <c r="EFV11" s="77"/>
      <c r="EFW11" s="77"/>
      <c r="EFX11" s="77"/>
      <c r="EFY11" s="77"/>
      <c r="EFZ11" s="77"/>
      <c r="EGA11" s="77"/>
      <c r="EGB11" s="77"/>
      <c r="EGC11" s="77"/>
      <c r="EGD11" s="77"/>
      <c r="EGE11" s="77"/>
      <c r="EGF11" s="77"/>
      <c r="EGG11" s="77"/>
      <c r="EGH11" s="77"/>
      <c r="EGI11" s="77"/>
      <c r="EGJ11" s="77"/>
      <c r="EGK11" s="77"/>
      <c r="EGL11" s="77"/>
      <c r="EGM11" s="77"/>
      <c r="EGN11" s="77"/>
      <c r="EGO11" s="77"/>
      <c r="EGP11" s="77"/>
      <c r="EGQ11" s="77"/>
      <c r="EGR11" s="77"/>
      <c r="EGS11" s="77"/>
      <c r="EGT11" s="77"/>
      <c r="EGU11" s="77"/>
      <c r="EGV11" s="77"/>
      <c r="EGW11" s="77"/>
      <c r="EGX11" s="77"/>
      <c r="EGY11" s="77"/>
      <c r="EGZ11" s="77"/>
      <c r="EHA11" s="77"/>
      <c r="EHB11" s="77"/>
      <c r="EHC11" s="77"/>
      <c r="EHD11" s="77"/>
      <c r="EHE11" s="77"/>
      <c r="EHF11" s="77"/>
      <c r="EHG11" s="77"/>
      <c r="EHH11" s="77"/>
      <c r="EHI11" s="77"/>
      <c r="EHJ11" s="77"/>
      <c r="EHK11" s="77"/>
      <c r="EHL11" s="77"/>
      <c r="EHM11" s="77"/>
      <c r="EHN11" s="77"/>
      <c r="EHO11" s="77"/>
      <c r="EHP11" s="77"/>
      <c r="EHQ11" s="77"/>
      <c r="EHR11" s="77"/>
      <c r="EHS11" s="77"/>
      <c r="EHT11" s="77"/>
      <c r="EHU11" s="77"/>
      <c r="EHV11" s="77"/>
      <c r="EHW11" s="77"/>
      <c r="EHX11" s="77"/>
      <c r="EHY11" s="77"/>
      <c r="EHZ11" s="77"/>
      <c r="EIA11" s="77"/>
      <c r="EIB11" s="77"/>
      <c r="EIC11" s="77"/>
      <c r="EID11" s="77"/>
      <c r="EIE11" s="77"/>
      <c r="EIF11" s="77"/>
      <c r="EIG11" s="77"/>
      <c r="EIH11" s="77"/>
      <c r="EII11" s="77"/>
      <c r="EIJ11" s="77"/>
      <c r="EIK11" s="77"/>
      <c r="EIL11" s="77"/>
      <c r="EIM11" s="77"/>
      <c r="EIN11" s="77"/>
      <c r="EIO11" s="77"/>
      <c r="EIP11" s="77"/>
      <c r="EIQ11" s="77"/>
      <c r="EIR11" s="77"/>
      <c r="EIS11" s="77"/>
      <c r="EIT11" s="77"/>
      <c r="EIU11" s="77"/>
      <c r="EIV11" s="77"/>
      <c r="EIW11" s="77"/>
      <c r="EIX11" s="77"/>
      <c r="EIY11" s="77"/>
      <c r="EIZ11" s="77"/>
      <c r="EJA11" s="77"/>
      <c r="EJB11" s="77"/>
      <c r="EJC11" s="77"/>
      <c r="EJD11" s="77"/>
      <c r="EJE11" s="77"/>
      <c r="EJF11" s="77"/>
      <c r="EJG11" s="77"/>
      <c r="EJH11" s="77"/>
      <c r="EJI11" s="77"/>
      <c r="EJJ11" s="77"/>
      <c r="EJK11" s="77"/>
      <c r="EJL11" s="77"/>
      <c r="EJM11" s="77"/>
      <c r="EJN11" s="77"/>
      <c r="EJO11" s="77"/>
      <c r="EJP11" s="77"/>
      <c r="EJQ11" s="77"/>
      <c r="EJR11" s="77"/>
      <c r="EJS11" s="77"/>
      <c r="EJT11" s="77"/>
      <c r="EJU11" s="77"/>
      <c r="EJV11" s="77"/>
      <c r="EJW11" s="77"/>
      <c r="EJX11" s="77"/>
      <c r="EJY11" s="77"/>
      <c r="EJZ11" s="77"/>
      <c r="EKA11" s="77"/>
      <c r="EKB11" s="77"/>
      <c r="EKC11" s="77"/>
      <c r="EKD11" s="77"/>
      <c r="EKE11" s="77"/>
      <c r="EKF11" s="77"/>
      <c r="EKG11" s="77"/>
      <c r="EKH11" s="77"/>
      <c r="EKI11" s="77"/>
      <c r="EKJ11" s="77"/>
      <c r="EKK11" s="77"/>
      <c r="EKL11" s="77"/>
      <c r="EKM11" s="77"/>
      <c r="EKN11" s="77"/>
      <c r="EKO11" s="77"/>
      <c r="EKP11" s="77"/>
      <c r="EKQ11" s="77"/>
      <c r="EKR11" s="77"/>
      <c r="EKS11" s="77"/>
      <c r="EKT11" s="77"/>
      <c r="EKU11" s="77"/>
      <c r="EKV11" s="77"/>
      <c r="EKW11" s="77"/>
      <c r="EKX11" s="77"/>
      <c r="EKY11" s="77"/>
      <c r="EKZ11" s="77"/>
      <c r="ELA11" s="77"/>
      <c r="ELB11" s="77"/>
      <c r="ELC11" s="77"/>
      <c r="ELD11" s="77"/>
      <c r="ELE11" s="77"/>
      <c r="ELF11" s="77"/>
      <c r="ELG11" s="77"/>
      <c r="ELH11" s="77"/>
      <c r="ELI11" s="77"/>
      <c r="ELJ11" s="77"/>
      <c r="ELK11" s="77"/>
      <c r="ELL11" s="77"/>
      <c r="ELM11" s="77"/>
      <c r="ELN11" s="77"/>
      <c r="ELO11" s="77"/>
      <c r="ELP11" s="77"/>
      <c r="ELQ11" s="77"/>
      <c r="ELR11" s="77"/>
      <c r="ELS11" s="77"/>
      <c r="ELT11" s="77"/>
      <c r="ELU11" s="77"/>
      <c r="ELV11" s="77"/>
      <c r="ELW11" s="77"/>
      <c r="ELX11" s="77"/>
      <c r="ELY11" s="77"/>
      <c r="ELZ11" s="77"/>
      <c r="EMA11" s="77"/>
      <c r="EMB11" s="77"/>
      <c r="EMC11" s="77"/>
      <c r="EMD11" s="77"/>
      <c r="EME11" s="77"/>
      <c r="EMF11" s="77"/>
      <c r="EMG11" s="77"/>
      <c r="EMH11" s="77"/>
      <c r="EMI11" s="77"/>
      <c r="EMJ11" s="77"/>
      <c r="EMK11" s="77"/>
      <c r="EML11" s="77"/>
      <c r="EMM11" s="77"/>
      <c r="EMN11" s="77"/>
      <c r="EMO11" s="77"/>
      <c r="EMP11" s="77"/>
      <c r="EMQ11" s="77"/>
      <c r="EMR11" s="77"/>
      <c r="EMS11" s="77"/>
      <c r="EMT11" s="77"/>
      <c r="EMU11" s="77"/>
      <c r="EMV11" s="77"/>
      <c r="EMW11" s="77"/>
      <c r="EMX11" s="77"/>
      <c r="EMY11" s="77"/>
      <c r="EMZ11" s="77"/>
      <c r="ENA11" s="77"/>
      <c r="ENB11" s="77"/>
      <c r="ENC11" s="77"/>
      <c r="END11" s="77"/>
      <c r="ENE11" s="77"/>
      <c r="ENF11" s="77"/>
      <c r="ENG11" s="77"/>
      <c r="ENH11" s="77"/>
      <c r="ENI11" s="77"/>
      <c r="ENJ11" s="77"/>
      <c r="ENK11" s="77"/>
      <c r="ENL11" s="77"/>
      <c r="ENM11" s="77"/>
      <c r="ENN11" s="77"/>
      <c r="ENO11" s="77"/>
      <c r="ENP11" s="77"/>
      <c r="ENQ11" s="77"/>
      <c r="ENR11" s="77"/>
      <c r="ENS11" s="77"/>
      <c r="ENT11" s="77"/>
      <c r="ENU11" s="77"/>
      <c r="ENV11" s="77"/>
      <c r="ENW11" s="77"/>
      <c r="ENX11" s="77"/>
      <c r="ENY11" s="77"/>
      <c r="ENZ11" s="77"/>
      <c r="EOA11" s="77"/>
      <c r="EOB11" s="77"/>
      <c r="EOC11" s="77"/>
      <c r="EOD11" s="77"/>
      <c r="EOE11" s="77"/>
      <c r="EOF11" s="77"/>
      <c r="EOG11" s="77"/>
      <c r="EOH11" s="77"/>
      <c r="EOI11" s="77"/>
      <c r="EOJ11" s="77"/>
      <c r="EOK11" s="77"/>
      <c r="EOL11" s="77"/>
      <c r="EOM11" s="77"/>
      <c r="EON11" s="77"/>
      <c r="EOO11" s="77"/>
      <c r="EOP11" s="77"/>
      <c r="EOQ11" s="77"/>
      <c r="EOR11" s="77"/>
      <c r="EOS11" s="77"/>
      <c r="EOT11" s="77"/>
      <c r="EOU11" s="77"/>
      <c r="EOV11" s="77"/>
      <c r="EOW11" s="77"/>
      <c r="EOX11" s="77"/>
      <c r="EOY11" s="77"/>
      <c r="EOZ11" s="77"/>
      <c r="EPA11" s="77"/>
      <c r="EPB11" s="77"/>
      <c r="EPC11" s="77"/>
      <c r="EPD11" s="77"/>
      <c r="EPE11" s="77"/>
      <c r="EPF11" s="77"/>
      <c r="EPG11" s="77"/>
      <c r="EPH11" s="77"/>
      <c r="EPI11" s="77"/>
      <c r="EPJ11" s="77"/>
      <c r="EPK11" s="77"/>
      <c r="EPL11" s="77"/>
      <c r="EPM11" s="77"/>
      <c r="EPN11" s="77"/>
      <c r="EPO11" s="77"/>
      <c r="EPP11" s="77"/>
      <c r="EPQ11" s="77"/>
      <c r="EPR11" s="77"/>
      <c r="EPS11" s="77"/>
      <c r="EPT11" s="77"/>
      <c r="EPU11" s="77"/>
      <c r="EPV11" s="77"/>
      <c r="EPW11" s="77"/>
      <c r="EPX11" s="77"/>
      <c r="EPY11" s="77"/>
      <c r="EPZ11" s="77"/>
      <c r="EQA11" s="77"/>
      <c r="EQB11" s="77"/>
      <c r="EQC11" s="77"/>
      <c r="EQD11" s="77"/>
      <c r="EQE11" s="77"/>
      <c r="EQF11" s="77"/>
      <c r="EQG11" s="77"/>
      <c r="EQH11" s="77"/>
      <c r="EQI11" s="77"/>
      <c r="EQJ11" s="77"/>
      <c r="EQK11" s="77"/>
      <c r="EQL11" s="77"/>
      <c r="EQM11" s="77"/>
      <c r="EQN11" s="77"/>
      <c r="EQO11" s="77"/>
      <c r="EQP11" s="77"/>
      <c r="EQQ11" s="77"/>
      <c r="EQR11" s="77"/>
      <c r="EQS11" s="77"/>
      <c r="EQT11" s="77"/>
      <c r="EQU11" s="77"/>
      <c r="EQV11" s="77"/>
      <c r="EQW11" s="77"/>
      <c r="EQX11" s="77"/>
      <c r="EQY11" s="77"/>
      <c r="EQZ11" s="77"/>
      <c r="ERA11" s="77"/>
      <c r="ERB11" s="77"/>
      <c r="ERC11" s="77"/>
      <c r="ERD11" s="77"/>
      <c r="ERE11" s="77"/>
      <c r="ERF11" s="77"/>
      <c r="ERG11" s="77"/>
      <c r="ERH11" s="77"/>
      <c r="ERI11" s="77"/>
      <c r="ERJ11" s="77"/>
      <c r="ERK11" s="77"/>
      <c r="ERL11" s="77"/>
      <c r="ERM11" s="77"/>
      <c r="ERN11" s="77"/>
      <c r="ERO11" s="77"/>
      <c r="ERP11" s="77"/>
      <c r="ERQ11" s="77"/>
      <c r="ERR11" s="77"/>
      <c r="ERS11" s="77"/>
      <c r="ERT11" s="77"/>
      <c r="ERU11" s="77"/>
      <c r="ERV11" s="77"/>
      <c r="ERW11" s="77"/>
      <c r="ERX11" s="77"/>
      <c r="ERY11" s="77"/>
      <c r="ERZ11" s="77"/>
      <c r="ESA11" s="77"/>
      <c r="ESB11" s="77"/>
      <c r="ESC11" s="77"/>
      <c r="ESD11" s="77"/>
      <c r="ESE11" s="77"/>
      <c r="ESF11" s="77"/>
      <c r="ESG11" s="77"/>
      <c r="ESH11" s="77"/>
      <c r="ESI11" s="77"/>
      <c r="ESJ11" s="77"/>
      <c r="ESK11" s="77"/>
      <c r="ESL11" s="77"/>
      <c r="ESM11" s="77"/>
      <c r="ESN11" s="77"/>
      <c r="ESO11" s="77"/>
      <c r="ESP11" s="77"/>
      <c r="ESQ11" s="77"/>
      <c r="ESR11" s="77"/>
      <c r="ESS11" s="77"/>
      <c r="EST11" s="77"/>
      <c r="ESU11" s="77"/>
      <c r="ESV11" s="77"/>
      <c r="ESW11" s="77"/>
      <c r="ESX11" s="77"/>
      <c r="ESY11" s="77"/>
      <c r="ESZ11" s="77"/>
      <c r="ETA11" s="77"/>
      <c r="ETB11" s="77"/>
      <c r="ETC11" s="77"/>
      <c r="ETD11" s="77"/>
      <c r="ETE11" s="77"/>
      <c r="ETF11" s="77"/>
      <c r="ETG11" s="77"/>
      <c r="ETH11" s="77"/>
      <c r="ETI11" s="77"/>
      <c r="ETJ11" s="77"/>
      <c r="ETK11" s="77"/>
      <c r="ETL11" s="77"/>
      <c r="ETM11" s="77"/>
      <c r="ETN11" s="77"/>
      <c r="ETO11" s="77"/>
      <c r="ETP11" s="77"/>
      <c r="ETQ11" s="77"/>
      <c r="ETR11" s="77"/>
      <c r="ETS11" s="77"/>
      <c r="ETT11" s="77"/>
      <c r="ETU11" s="77"/>
      <c r="ETV11" s="77"/>
      <c r="ETW11" s="77"/>
      <c r="ETX11" s="77"/>
      <c r="ETY11" s="77"/>
      <c r="ETZ11" s="77"/>
      <c r="EUA11" s="77"/>
      <c r="EUB11" s="77"/>
      <c r="EUC11" s="77"/>
      <c r="EUD11" s="77"/>
      <c r="EUE11" s="77"/>
      <c r="EUF11" s="77"/>
      <c r="EUG11" s="77"/>
      <c r="EUH11" s="77"/>
      <c r="EUI11" s="77"/>
      <c r="EUJ11" s="77"/>
      <c r="EUK11" s="77"/>
      <c r="EUL11" s="77"/>
      <c r="EUM11" s="77"/>
      <c r="EUN11" s="77"/>
      <c r="EUO11" s="77"/>
      <c r="EUP11" s="77"/>
      <c r="EUQ11" s="77"/>
      <c r="EUR11" s="77"/>
      <c r="EUS11" s="77"/>
      <c r="EUT11" s="77"/>
      <c r="EUU11" s="77"/>
      <c r="EUV11" s="77"/>
      <c r="EUW11" s="77"/>
      <c r="EUX11" s="77"/>
      <c r="EUY11" s="77"/>
      <c r="EUZ11" s="77"/>
      <c r="EVA11" s="77"/>
      <c r="EVB11" s="77"/>
      <c r="EVC11" s="77"/>
      <c r="EVD11" s="77"/>
      <c r="EVE11" s="77"/>
      <c r="EVF11" s="77"/>
      <c r="EVG11" s="77"/>
      <c r="EVH11" s="77"/>
      <c r="EVI11" s="77"/>
      <c r="EVJ11" s="77"/>
      <c r="EVK11" s="77"/>
      <c r="EVL11" s="77"/>
      <c r="EVM11" s="77"/>
      <c r="EVN11" s="77"/>
      <c r="EVO11" s="77"/>
      <c r="EVP11" s="77"/>
      <c r="EVQ11" s="77"/>
      <c r="EVR11" s="77"/>
      <c r="EVS11" s="77"/>
      <c r="EVT11" s="77"/>
      <c r="EVU11" s="77"/>
      <c r="EVV11" s="77"/>
      <c r="EVW11" s="77"/>
      <c r="EVX11" s="77"/>
      <c r="EVY11" s="77"/>
      <c r="EVZ11" s="77"/>
      <c r="EWA11" s="77"/>
      <c r="EWB11" s="77"/>
      <c r="EWC11" s="77"/>
      <c r="EWD11" s="77"/>
      <c r="EWE11" s="77"/>
      <c r="EWF11" s="77"/>
      <c r="EWG11" s="77"/>
      <c r="EWH11" s="77"/>
      <c r="EWI11" s="77"/>
      <c r="EWJ11" s="77"/>
      <c r="EWK11" s="77"/>
      <c r="EWL11" s="77"/>
      <c r="EWM11" s="77"/>
      <c r="EWN11" s="77"/>
      <c r="EWO11" s="77"/>
      <c r="EWP11" s="77"/>
      <c r="EWQ11" s="77"/>
      <c r="EWR11" s="77"/>
      <c r="EWS11" s="77"/>
      <c r="EWT11" s="77"/>
      <c r="EWU11" s="77"/>
      <c r="EWV11" s="77"/>
      <c r="EWW11" s="77"/>
      <c r="EWX11" s="77"/>
      <c r="EWY11" s="77"/>
      <c r="EWZ11" s="77"/>
      <c r="EXA11" s="77"/>
      <c r="EXB11" s="77"/>
      <c r="EXC11" s="77"/>
      <c r="EXD11" s="77"/>
      <c r="EXE11" s="77"/>
      <c r="EXF11" s="77"/>
      <c r="EXG11" s="77"/>
      <c r="EXH11" s="77"/>
      <c r="EXI11" s="77"/>
      <c r="EXJ11" s="77"/>
      <c r="EXK11" s="77"/>
      <c r="EXL11" s="77"/>
      <c r="EXM11" s="77"/>
      <c r="EXN11" s="77"/>
      <c r="EXO11" s="77"/>
      <c r="EXP11" s="77"/>
      <c r="EXQ11" s="77"/>
      <c r="EXR11" s="77"/>
      <c r="EXS11" s="77"/>
      <c r="EXT11" s="77"/>
      <c r="EXU11" s="77"/>
      <c r="EXV11" s="77"/>
      <c r="EXW11" s="77"/>
      <c r="EXX11" s="77"/>
      <c r="EXY11" s="77"/>
      <c r="EXZ11" s="77"/>
      <c r="EYA11" s="77"/>
      <c r="EYB11" s="77"/>
      <c r="EYC11" s="77"/>
      <c r="EYD11" s="77"/>
      <c r="EYE11" s="77"/>
      <c r="EYF11" s="77"/>
      <c r="EYG11" s="77"/>
      <c r="EYH11" s="77"/>
      <c r="EYI11" s="77"/>
      <c r="EYJ11" s="77"/>
      <c r="EYK11" s="77"/>
      <c r="EYL11" s="77"/>
      <c r="EYM11" s="77"/>
      <c r="EYN11" s="77"/>
      <c r="EYO11" s="77"/>
      <c r="EYP11" s="77"/>
      <c r="EYQ11" s="77"/>
      <c r="EYR11" s="77"/>
      <c r="EYS11" s="77"/>
      <c r="EYT11" s="77"/>
      <c r="EYU11" s="77"/>
      <c r="EYV11" s="77"/>
      <c r="EYW11" s="77"/>
      <c r="EYX11" s="77"/>
      <c r="EYY11" s="77"/>
      <c r="EYZ11" s="77"/>
      <c r="EZA11" s="77"/>
      <c r="EZB11" s="77"/>
      <c r="EZC11" s="77"/>
      <c r="EZD11" s="77"/>
      <c r="EZE11" s="77"/>
      <c r="EZF11" s="77"/>
      <c r="EZG11" s="77"/>
      <c r="EZH11" s="77"/>
      <c r="EZI11" s="77"/>
      <c r="EZJ11" s="77"/>
      <c r="EZK11" s="77"/>
      <c r="EZL11" s="77"/>
      <c r="EZM11" s="77"/>
      <c r="EZN11" s="77"/>
      <c r="EZO11" s="77"/>
      <c r="EZP11" s="77"/>
      <c r="EZQ11" s="77"/>
      <c r="EZR11" s="77"/>
      <c r="EZS11" s="77"/>
      <c r="EZT11" s="77"/>
      <c r="EZU11" s="77"/>
      <c r="EZV11" s="77"/>
      <c r="EZW11" s="77"/>
      <c r="EZX11" s="77"/>
      <c r="EZY11" s="77"/>
      <c r="EZZ11" s="77"/>
      <c r="FAA11" s="77"/>
      <c r="FAB11" s="77"/>
      <c r="FAC11" s="77"/>
      <c r="FAD11" s="77"/>
      <c r="FAE11" s="77"/>
      <c r="FAF11" s="77"/>
      <c r="FAG11" s="77"/>
      <c r="FAH11" s="77"/>
      <c r="FAI11" s="77"/>
      <c r="FAJ11" s="77"/>
      <c r="FAK11" s="77"/>
      <c r="FAL11" s="77"/>
      <c r="FAM11" s="77"/>
      <c r="FAN11" s="77"/>
      <c r="FAO11" s="77"/>
      <c r="FAP11" s="77"/>
      <c r="FAQ11" s="77"/>
      <c r="FAR11" s="77"/>
      <c r="FAS11" s="77"/>
      <c r="FAT11" s="77"/>
      <c r="FAU11" s="77"/>
      <c r="FAV11" s="77"/>
      <c r="FAW11" s="77"/>
      <c r="FAX11" s="77"/>
      <c r="FAY11" s="77"/>
      <c r="FAZ11" s="77"/>
      <c r="FBA11" s="77"/>
      <c r="FBB11" s="77"/>
      <c r="FBC11" s="77"/>
      <c r="FBD11" s="77"/>
      <c r="FBE11" s="77"/>
      <c r="FBF11" s="77"/>
      <c r="FBG11" s="77"/>
      <c r="FBH11" s="77"/>
      <c r="FBI11" s="77"/>
      <c r="FBJ11" s="77"/>
      <c r="FBK11" s="77"/>
      <c r="FBL11" s="77"/>
      <c r="FBM11" s="77"/>
      <c r="FBN11" s="77"/>
      <c r="FBO11" s="77"/>
      <c r="FBP11" s="77"/>
      <c r="FBQ11" s="77"/>
      <c r="FBR11" s="77"/>
      <c r="FBS11" s="77"/>
      <c r="FBT11" s="77"/>
      <c r="FBU11" s="77"/>
      <c r="FBV11" s="77"/>
      <c r="FBW11" s="77"/>
      <c r="FBX11" s="77"/>
      <c r="FBY11" s="77"/>
      <c r="FBZ11" s="77"/>
      <c r="FCA11" s="77"/>
      <c r="FCB11" s="77"/>
      <c r="FCC11" s="77"/>
      <c r="FCD11" s="77"/>
      <c r="FCE11" s="77"/>
      <c r="FCF11" s="77"/>
      <c r="FCG11" s="77"/>
      <c r="FCH11" s="77"/>
      <c r="FCI11" s="77"/>
      <c r="FCJ11" s="77"/>
      <c r="FCK11" s="77"/>
      <c r="FCL11" s="77"/>
      <c r="FCM11" s="77"/>
      <c r="FCN11" s="77"/>
      <c r="FCO11" s="77"/>
      <c r="FCP11" s="77"/>
      <c r="FCQ11" s="77"/>
      <c r="FCR11" s="77"/>
      <c r="FCS11" s="77"/>
      <c r="FCT11" s="77"/>
      <c r="FCU11" s="77"/>
      <c r="FCV11" s="77"/>
      <c r="FCW11" s="77"/>
      <c r="FCX11" s="77"/>
      <c r="FCY11" s="77"/>
      <c r="FCZ11" s="77"/>
      <c r="FDA11" s="77"/>
      <c r="FDB11" s="77"/>
      <c r="FDC11" s="77"/>
      <c r="FDD11" s="77"/>
      <c r="FDE11" s="77"/>
      <c r="FDF11" s="77"/>
      <c r="FDG11" s="77"/>
      <c r="FDH11" s="77"/>
      <c r="FDI11" s="77"/>
      <c r="FDJ11" s="77"/>
      <c r="FDK11" s="77"/>
      <c r="FDL11" s="77"/>
      <c r="FDM11" s="77"/>
      <c r="FDN11" s="77"/>
      <c r="FDO11" s="77"/>
      <c r="FDP11" s="77"/>
      <c r="FDQ11" s="77"/>
      <c r="FDR11" s="77"/>
      <c r="FDS11" s="77"/>
      <c r="FDT11" s="77"/>
      <c r="FDU11" s="77"/>
      <c r="FDV11" s="77"/>
      <c r="FDW11" s="77"/>
      <c r="FDX11" s="77"/>
      <c r="FDY11" s="77"/>
      <c r="FDZ11" s="77"/>
      <c r="FEA11" s="77"/>
      <c r="FEB11" s="77"/>
      <c r="FEC11" s="77"/>
      <c r="FED11" s="77"/>
      <c r="FEE11" s="77"/>
      <c r="FEF11" s="77"/>
      <c r="FEG11" s="77"/>
      <c r="FEH11" s="77"/>
      <c r="FEI11" s="77"/>
      <c r="FEJ11" s="77"/>
      <c r="FEK11" s="77"/>
      <c r="FEL11" s="77"/>
      <c r="FEM11" s="77"/>
      <c r="FEN11" s="77"/>
      <c r="FEO11" s="77"/>
      <c r="FEP11" s="77"/>
      <c r="FEQ11" s="77"/>
      <c r="FER11" s="77"/>
      <c r="FES11" s="77"/>
      <c r="FET11" s="77"/>
      <c r="FEU11" s="77"/>
      <c r="FEV11" s="77"/>
      <c r="FEW11" s="77"/>
      <c r="FEX11" s="77"/>
      <c r="FEY11" s="77"/>
      <c r="FEZ11" s="77"/>
      <c r="FFA11" s="77"/>
      <c r="FFB11" s="77"/>
      <c r="FFC11" s="77"/>
      <c r="FFD11" s="77"/>
      <c r="FFE11" s="77"/>
      <c r="FFF11" s="77"/>
      <c r="FFG11" s="77"/>
      <c r="FFH11" s="77"/>
      <c r="FFI11" s="77"/>
      <c r="FFJ11" s="77"/>
      <c r="FFK11" s="77"/>
      <c r="FFL11" s="77"/>
      <c r="FFM11" s="77"/>
      <c r="FFN11" s="77"/>
      <c r="FFO11" s="77"/>
      <c r="FFP11" s="77"/>
      <c r="FFQ11" s="77"/>
      <c r="FFR11" s="77"/>
      <c r="FFS11" s="77"/>
      <c r="FFT11" s="77"/>
      <c r="FFU11" s="77"/>
      <c r="FFV11" s="77"/>
      <c r="FFW11" s="77"/>
      <c r="FFX11" s="77"/>
      <c r="FFY11" s="77"/>
      <c r="FFZ11" s="77"/>
      <c r="FGA11" s="77"/>
      <c r="FGB11" s="77"/>
      <c r="FGC11" s="77"/>
      <c r="FGD11" s="77"/>
      <c r="FGE11" s="77"/>
      <c r="FGF11" s="77"/>
      <c r="FGG11" s="77"/>
      <c r="FGH11" s="77"/>
      <c r="FGI11" s="77"/>
      <c r="FGJ11" s="77"/>
      <c r="FGK11" s="77"/>
      <c r="FGL11" s="77"/>
      <c r="FGM11" s="77"/>
      <c r="FGN11" s="77"/>
      <c r="FGO11" s="77"/>
      <c r="FGP11" s="77"/>
      <c r="FGQ11" s="77"/>
      <c r="FGR11" s="77"/>
      <c r="FGS11" s="77"/>
      <c r="FGT11" s="77"/>
      <c r="FGU11" s="77"/>
      <c r="FGV11" s="77"/>
      <c r="FGW11" s="77"/>
      <c r="FGX11" s="77"/>
      <c r="FGY11" s="77"/>
      <c r="FGZ11" s="77"/>
      <c r="FHA11" s="77"/>
      <c r="FHB11" s="77"/>
      <c r="FHC11" s="77"/>
      <c r="FHD11" s="77"/>
      <c r="FHE11" s="77"/>
      <c r="FHF11" s="77"/>
      <c r="FHG11" s="77"/>
      <c r="FHH11" s="77"/>
      <c r="FHI11" s="77"/>
      <c r="FHJ11" s="77"/>
      <c r="FHK11" s="77"/>
      <c r="FHL11" s="77"/>
      <c r="FHM11" s="77"/>
      <c r="FHN11" s="77"/>
      <c r="FHO11" s="77"/>
      <c r="FHP11" s="77"/>
      <c r="FHQ11" s="77"/>
      <c r="FHR11" s="77"/>
      <c r="FHS11" s="77"/>
      <c r="FHT11" s="77"/>
      <c r="FHU11" s="77"/>
      <c r="FHV11" s="77"/>
      <c r="FHW11" s="77"/>
      <c r="FHX11" s="77"/>
      <c r="FHY11" s="77"/>
      <c r="FHZ11" s="77"/>
      <c r="FIA11" s="77"/>
      <c r="FIB11" s="77"/>
      <c r="FIC11" s="77"/>
      <c r="FID11" s="77"/>
      <c r="FIE11" s="77"/>
      <c r="FIF11" s="77"/>
      <c r="FIG11" s="77"/>
      <c r="FIH11" s="77"/>
      <c r="FII11" s="77"/>
      <c r="FIJ11" s="77"/>
      <c r="FIK11" s="77"/>
      <c r="FIL11" s="77"/>
      <c r="FIM11" s="77"/>
      <c r="FIN11" s="77"/>
      <c r="FIO11" s="77"/>
      <c r="FIP11" s="77"/>
      <c r="FIQ11" s="77"/>
      <c r="FIR11" s="77"/>
      <c r="FIS11" s="77"/>
      <c r="FIT11" s="77"/>
      <c r="FIU11" s="77"/>
      <c r="FIV11" s="77"/>
      <c r="FIW11" s="77"/>
      <c r="FIX11" s="77"/>
      <c r="FIY11" s="77"/>
      <c r="FIZ11" s="77"/>
      <c r="FJA11" s="77"/>
      <c r="FJB11" s="77"/>
      <c r="FJC11" s="77"/>
      <c r="FJD11" s="77"/>
      <c r="FJE11" s="77"/>
      <c r="FJF11" s="77"/>
      <c r="FJG11" s="77"/>
      <c r="FJH11" s="77"/>
      <c r="FJI11" s="77"/>
      <c r="FJJ11" s="77"/>
      <c r="FJK11" s="77"/>
      <c r="FJL11" s="77"/>
      <c r="FJM11" s="77"/>
      <c r="FJN11" s="77"/>
      <c r="FJO11" s="77"/>
      <c r="FJP11" s="77"/>
      <c r="FJQ11" s="77"/>
      <c r="FJR11" s="77"/>
      <c r="FJS11" s="77"/>
      <c r="FJT11" s="77"/>
      <c r="FJU11" s="77"/>
      <c r="FJV11" s="77"/>
      <c r="FJW11" s="77"/>
      <c r="FJX11" s="77"/>
      <c r="FJY11" s="77"/>
      <c r="FJZ11" s="77"/>
      <c r="FKA11" s="77"/>
      <c r="FKB11" s="77"/>
      <c r="FKC11" s="77"/>
      <c r="FKD11" s="77"/>
      <c r="FKE11" s="77"/>
      <c r="FKF11" s="77"/>
      <c r="FKG11" s="77"/>
      <c r="FKH11" s="77"/>
      <c r="FKI11" s="77"/>
      <c r="FKJ11" s="77"/>
      <c r="FKK11" s="77"/>
      <c r="FKL11" s="77"/>
      <c r="FKM11" s="77"/>
      <c r="FKN11" s="77"/>
      <c r="FKO11" s="77"/>
      <c r="FKP11" s="77"/>
      <c r="FKQ11" s="77"/>
      <c r="FKR11" s="77"/>
      <c r="FKS11" s="77"/>
      <c r="FKT11" s="77"/>
      <c r="FKU11" s="77"/>
      <c r="FKV11" s="77"/>
      <c r="FKW11" s="77"/>
      <c r="FKX11" s="77"/>
      <c r="FKY11" s="77"/>
      <c r="FKZ11" s="77"/>
      <c r="FLA11" s="77"/>
      <c r="FLB11" s="77"/>
      <c r="FLC11" s="77"/>
      <c r="FLD11" s="77"/>
      <c r="FLE11" s="77"/>
      <c r="FLF11" s="77"/>
      <c r="FLG11" s="77"/>
      <c r="FLH11" s="77"/>
      <c r="FLI11" s="77"/>
      <c r="FLJ11" s="77"/>
      <c r="FLK11" s="77"/>
      <c r="FLL11" s="77"/>
      <c r="FLM11" s="77"/>
      <c r="FLN11" s="77"/>
      <c r="FLO11" s="77"/>
      <c r="FLP11" s="77"/>
      <c r="FLQ11" s="77"/>
      <c r="FLR11" s="77"/>
      <c r="FLS11" s="77"/>
      <c r="FLT11" s="77"/>
      <c r="FLU11" s="77"/>
      <c r="FLV11" s="77"/>
      <c r="FLW11" s="77"/>
      <c r="FLX11" s="77"/>
      <c r="FLY11" s="77"/>
      <c r="FLZ11" s="77"/>
      <c r="FMA11" s="77"/>
      <c r="FMB11" s="77"/>
      <c r="FMC11" s="77"/>
      <c r="FMD11" s="77"/>
      <c r="FME11" s="77"/>
      <c r="FMF11" s="77"/>
      <c r="FMG11" s="77"/>
      <c r="FMH11" s="77"/>
      <c r="FMI11" s="77"/>
      <c r="FMJ11" s="77"/>
      <c r="FMK11" s="77"/>
      <c r="FML11" s="77"/>
      <c r="FMM11" s="77"/>
      <c r="FMN11" s="77"/>
      <c r="FMO11" s="77"/>
      <c r="FMP11" s="77"/>
      <c r="FMQ11" s="77"/>
      <c r="FMR11" s="77"/>
      <c r="FMS11" s="77"/>
      <c r="FMT11" s="77"/>
      <c r="FMU11" s="77"/>
      <c r="FMV11" s="77"/>
      <c r="FMW11" s="77"/>
      <c r="FMX11" s="77"/>
      <c r="FMY11" s="77"/>
      <c r="FMZ11" s="77"/>
      <c r="FNA11" s="77"/>
      <c r="FNB11" s="77"/>
      <c r="FNC11" s="77"/>
      <c r="FND11" s="77"/>
      <c r="FNE11" s="77"/>
      <c r="FNF11" s="77"/>
      <c r="FNG11" s="77"/>
      <c r="FNH11" s="77"/>
      <c r="FNI11" s="77"/>
      <c r="FNJ11" s="77"/>
      <c r="FNK11" s="77"/>
      <c r="FNL11" s="77"/>
      <c r="FNM11" s="77"/>
      <c r="FNN11" s="77"/>
      <c r="FNO11" s="77"/>
      <c r="FNP11" s="77"/>
      <c r="FNQ11" s="77"/>
      <c r="FNR11" s="77"/>
      <c r="FNS11" s="77"/>
      <c r="FNT11" s="77"/>
      <c r="FNU11" s="77"/>
      <c r="FNV11" s="77"/>
      <c r="FNW11" s="77"/>
      <c r="FNX11" s="77"/>
      <c r="FNY11" s="77"/>
      <c r="FNZ11" s="77"/>
      <c r="FOA11" s="77"/>
      <c r="FOB11" s="77"/>
      <c r="FOC11" s="77"/>
      <c r="FOD11" s="77"/>
      <c r="FOE11" s="77"/>
      <c r="FOF11" s="77"/>
      <c r="FOG11" s="77"/>
      <c r="FOH11" s="77"/>
      <c r="FOI11" s="77"/>
      <c r="FOJ11" s="77"/>
      <c r="FOK11" s="77"/>
      <c r="FOL11" s="77"/>
      <c r="FOM11" s="77"/>
      <c r="FON11" s="77"/>
      <c r="FOO11" s="77"/>
      <c r="FOP11" s="77"/>
      <c r="FOQ11" s="77"/>
      <c r="FOR11" s="77"/>
      <c r="FOS11" s="77"/>
      <c r="FOT11" s="77"/>
      <c r="FOU11" s="77"/>
      <c r="FOV11" s="77"/>
      <c r="FOW11" s="77"/>
      <c r="FOX11" s="77"/>
      <c r="FOY11" s="77"/>
      <c r="FOZ11" s="77"/>
      <c r="FPA11" s="77"/>
      <c r="FPB11" s="77"/>
      <c r="FPC11" s="77"/>
      <c r="FPD11" s="77"/>
      <c r="FPE11" s="77"/>
      <c r="FPF11" s="77"/>
      <c r="FPG11" s="77"/>
      <c r="FPH11" s="77"/>
      <c r="FPI11" s="77"/>
      <c r="FPJ11" s="77"/>
      <c r="FPK11" s="77"/>
      <c r="FPL11" s="77"/>
      <c r="FPM11" s="77"/>
      <c r="FPN11" s="77"/>
      <c r="FPO11" s="77"/>
      <c r="FPP11" s="77"/>
      <c r="FPQ11" s="77"/>
      <c r="FPR11" s="77"/>
      <c r="FPS11" s="77"/>
      <c r="FPT11" s="77"/>
      <c r="FPU11" s="77"/>
      <c r="FPV11" s="77"/>
      <c r="FPW11" s="77"/>
      <c r="FPX11" s="77"/>
      <c r="FPY11" s="77"/>
      <c r="FPZ11" s="77"/>
      <c r="FQA11" s="77"/>
      <c r="FQB11" s="77"/>
      <c r="FQC11" s="77"/>
      <c r="FQD11" s="77"/>
      <c r="FQE11" s="77"/>
      <c r="FQF11" s="77"/>
      <c r="FQG11" s="77"/>
      <c r="FQH11" s="77"/>
      <c r="FQI11" s="77"/>
      <c r="FQJ11" s="77"/>
      <c r="FQK11" s="77"/>
      <c r="FQL11" s="77"/>
      <c r="FQM11" s="77"/>
      <c r="FQN11" s="77"/>
      <c r="FQO11" s="77"/>
      <c r="FQP11" s="77"/>
      <c r="FQQ11" s="77"/>
      <c r="FQR11" s="77"/>
      <c r="FQS11" s="77"/>
      <c r="FQT11" s="77"/>
      <c r="FQU11" s="77"/>
      <c r="FQV11" s="77"/>
      <c r="FQW11" s="77"/>
      <c r="FQX11" s="77"/>
      <c r="FQY11" s="77"/>
      <c r="FQZ11" s="77"/>
      <c r="FRA11" s="77"/>
      <c r="FRB11" s="77"/>
      <c r="FRC11" s="77"/>
      <c r="FRD11" s="77"/>
      <c r="FRE11" s="77"/>
      <c r="FRF11" s="77"/>
      <c r="FRG11" s="77"/>
      <c r="FRH11" s="77"/>
      <c r="FRI11" s="77"/>
      <c r="FRJ11" s="77"/>
      <c r="FRK11" s="77"/>
      <c r="FRL11" s="77"/>
      <c r="FRM11" s="77"/>
      <c r="FRN11" s="77"/>
      <c r="FRO11" s="77"/>
      <c r="FRP11" s="77"/>
      <c r="FRQ11" s="77"/>
      <c r="FRR11" s="77"/>
      <c r="FRS11" s="77"/>
      <c r="FRT11" s="77"/>
      <c r="FRU11" s="77"/>
      <c r="FRV11" s="77"/>
      <c r="FRW11" s="77"/>
      <c r="FRX11" s="77"/>
      <c r="FRY11" s="77"/>
      <c r="FRZ11" s="77"/>
      <c r="FSA11" s="77"/>
      <c r="FSB11" s="77"/>
      <c r="FSC11" s="77"/>
      <c r="FSD11" s="77"/>
      <c r="FSE11" s="77"/>
      <c r="FSF11" s="77"/>
      <c r="FSG11" s="77"/>
      <c r="FSH11" s="77"/>
      <c r="FSI11" s="77"/>
      <c r="FSJ11" s="77"/>
      <c r="FSK11" s="77"/>
      <c r="FSL11" s="77"/>
      <c r="FSM11" s="77"/>
      <c r="FSN11" s="77"/>
      <c r="FSO11" s="77"/>
      <c r="FSP11" s="77"/>
      <c r="FSQ11" s="77"/>
      <c r="FSR11" s="77"/>
      <c r="FSS11" s="77"/>
      <c r="FST11" s="77"/>
      <c r="FSU11" s="77"/>
      <c r="FSV11" s="77"/>
      <c r="FSW11" s="77"/>
      <c r="FSX11" s="77"/>
      <c r="FSY11" s="77"/>
      <c r="FSZ11" s="77"/>
      <c r="FTA11" s="77"/>
      <c r="FTB11" s="77"/>
      <c r="FTC11" s="77"/>
      <c r="FTD11" s="77"/>
      <c r="FTE11" s="77"/>
      <c r="FTF11" s="77"/>
      <c r="FTG11" s="77"/>
      <c r="FTH11" s="77"/>
      <c r="FTI11" s="77"/>
      <c r="FTJ11" s="77"/>
      <c r="FTK11" s="77"/>
      <c r="FTL11" s="77"/>
      <c r="FTM11" s="77"/>
      <c r="FTN11" s="77"/>
      <c r="FTO11" s="77"/>
      <c r="FTP11" s="77"/>
      <c r="FTQ11" s="77"/>
      <c r="FTR11" s="77"/>
      <c r="FTS11" s="77"/>
      <c r="FTT11" s="77"/>
      <c r="FTU11" s="77"/>
      <c r="FTV11" s="77"/>
      <c r="FTW11" s="77"/>
      <c r="FTX11" s="77"/>
      <c r="FTY11" s="77"/>
      <c r="FTZ11" s="77"/>
      <c r="FUA11" s="77"/>
      <c r="FUB11" s="77"/>
      <c r="FUC11" s="77"/>
      <c r="FUD11" s="77"/>
      <c r="FUE11" s="77"/>
      <c r="FUF11" s="77"/>
      <c r="FUG11" s="77"/>
      <c r="FUH11" s="77"/>
      <c r="FUI11" s="77"/>
      <c r="FUJ11" s="77"/>
      <c r="FUK11" s="77"/>
      <c r="FUL11" s="77"/>
      <c r="FUM11" s="77"/>
      <c r="FUN11" s="77"/>
      <c r="FUO11" s="77"/>
      <c r="FUP11" s="77"/>
      <c r="FUQ11" s="77"/>
      <c r="FUR11" s="77"/>
      <c r="FUS11" s="77"/>
      <c r="FUT11" s="77"/>
      <c r="FUU11" s="77"/>
      <c r="FUV11" s="77"/>
      <c r="FUW11" s="77"/>
      <c r="FUX11" s="77"/>
      <c r="FUY11" s="77"/>
      <c r="FUZ11" s="77"/>
      <c r="FVA11" s="77"/>
      <c r="FVB11" s="77"/>
      <c r="FVC11" s="77"/>
      <c r="FVD11" s="77"/>
      <c r="FVE11" s="77"/>
      <c r="FVF11" s="77"/>
      <c r="FVG11" s="77"/>
      <c r="FVH11" s="77"/>
      <c r="FVI11" s="77"/>
      <c r="FVJ11" s="77"/>
      <c r="FVK11" s="77"/>
      <c r="FVL11" s="77"/>
      <c r="FVM11" s="77"/>
      <c r="FVN11" s="77"/>
      <c r="FVO11" s="77"/>
      <c r="FVP11" s="77"/>
      <c r="FVQ11" s="77"/>
      <c r="FVR11" s="77"/>
      <c r="FVS11" s="77"/>
      <c r="FVT11" s="77"/>
      <c r="FVU11" s="77"/>
      <c r="FVV11" s="77"/>
      <c r="FVW11" s="77"/>
      <c r="FVX11" s="77"/>
      <c r="FVY11" s="77"/>
      <c r="FVZ11" s="77"/>
      <c r="FWA11" s="77"/>
      <c r="FWB11" s="77"/>
      <c r="FWC11" s="77"/>
      <c r="FWD11" s="77"/>
      <c r="FWE11" s="77"/>
      <c r="FWF11" s="77"/>
      <c r="FWG11" s="77"/>
      <c r="FWH11" s="77"/>
      <c r="FWI11" s="77"/>
      <c r="FWJ11" s="77"/>
      <c r="FWK11" s="77"/>
      <c r="FWL11" s="77"/>
      <c r="FWM11" s="77"/>
      <c r="FWN11" s="77"/>
      <c r="FWO11" s="77"/>
      <c r="FWP11" s="77"/>
      <c r="FWQ11" s="77"/>
      <c r="FWR11" s="77"/>
      <c r="FWS11" s="77"/>
      <c r="FWT11" s="77"/>
      <c r="FWU11" s="77"/>
      <c r="FWV11" s="77"/>
      <c r="FWW11" s="77"/>
      <c r="FWX11" s="77"/>
      <c r="FWY11" s="77"/>
      <c r="FWZ11" s="77"/>
      <c r="FXA11" s="77"/>
      <c r="FXB11" s="77"/>
      <c r="FXC11" s="77"/>
      <c r="FXD11" s="77"/>
      <c r="FXE11" s="77"/>
      <c r="FXF11" s="77"/>
      <c r="FXG11" s="77"/>
      <c r="FXH11" s="77"/>
      <c r="FXI11" s="77"/>
      <c r="FXJ11" s="77"/>
      <c r="FXK11" s="77"/>
      <c r="FXL11" s="77"/>
      <c r="FXM11" s="77"/>
      <c r="FXN11" s="77"/>
      <c r="FXO11" s="77"/>
      <c r="FXP11" s="77"/>
      <c r="FXQ11" s="77"/>
      <c r="FXR11" s="77"/>
      <c r="FXS11" s="77"/>
      <c r="FXT11" s="77"/>
      <c r="FXU11" s="77"/>
      <c r="FXV11" s="77"/>
      <c r="FXW11" s="77"/>
      <c r="FXX11" s="77"/>
      <c r="FXY11" s="77"/>
      <c r="FXZ11" s="77"/>
      <c r="FYA11" s="77"/>
      <c r="FYB11" s="77"/>
      <c r="FYC11" s="77"/>
      <c r="FYD11" s="77"/>
      <c r="FYE11" s="77"/>
      <c r="FYF11" s="77"/>
      <c r="FYG11" s="77"/>
      <c r="FYH11" s="77"/>
      <c r="FYI11" s="77"/>
      <c r="FYJ11" s="77"/>
      <c r="FYK11" s="77"/>
      <c r="FYL11" s="77"/>
      <c r="FYM11" s="77"/>
      <c r="FYN11" s="77"/>
      <c r="FYO11" s="77"/>
      <c r="FYP11" s="77"/>
      <c r="FYQ11" s="77"/>
      <c r="FYR11" s="77"/>
      <c r="FYS11" s="77"/>
      <c r="FYT11" s="77"/>
      <c r="FYU11" s="77"/>
      <c r="FYV11" s="77"/>
      <c r="FYW11" s="77"/>
      <c r="FYX11" s="77"/>
      <c r="FYY11" s="77"/>
      <c r="FYZ11" s="77"/>
      <c r="FZA11" s="77"/>
      <c r="FZB11" s="77"/>
      <c r="FZC11" s="77"/>
      <c r="FZD11" s="77"/>
      <c r="FZE11" s="77"/>
      <c r="FZF11" s="77"/>
      <c r="FZG11" s="77"/>
      <c r="FZH11" s="77"/>
      <c r="FZI11" s="77"/>
      <c r="FZJ11" s="77"/>
      <c r="FZK11" s="77"/>
      <c r="FZL11" s="77"/>
      <c r="FZM11" s="77"/>
      <c r="FZN11" s="77"/>
      <c r="FZO11" s="77"/>
      <c r="FZP11" s="77"/>
      <c r="FZQ11" s="77"/>
      <c r="FZR11" s="77"/>
      <c r="FZS11" s="77"/>
      <c r="FZT11" s="77"/>
      <c r="FZU11" s="77"/>
      <c r="FZV11" s="77"/>
      <c r="FZW11" s="77"/>
      <c r="FZX11" s="77"/>
      <c r="FZY11" s="77"/>
      <c r="FZZ11" s="77"/>
      <c r="GAA11" s="77"/>
      <c r="GAB11" s="77"/>
      <c r="GAC11" s="77"/>
      <c r="GAD11" s="77"/>
      <c r="GAE11" s="77"/>
      <c r="GAF11" s="77"/>
      <c r="GAG11" s="77"/>
      <c r="GAH11" s="77"/>
      <c r="GAI11" s="77"/>
      <c r="GAJ11" s="77"/>
      <c r="GAK11" s="77"/>
      <c r="GAL11" s="77"/>
      <c r="GAM11" s="77"/>
      <c r="GAN11" s="77"/>
      <c r="GAO11" s="77"/>
      <c r="GAP11" s="77"/>
      <c r="GAQ11" s="77"/>
      <c r="GAR11" s="77"/>
      <c r="GAS11" s="77"/>
      <c r="GAT11" s="77"/>
      <c r="GAU11" s="77"/>
      <c r="GAV11" s="77"/>
      <c r="GAW11" s="77"/>
      <c r="GAX11" s="77"/>
      <c r="GAY11" s="77"/>
      <c r="GAZ11" s="77"/>
      <c r="GBA11" s="77"/>
      <c r="GBB11" s="77"/>
      <c r="GBC11" s="77"/>
      <c r="GBD11" s="77"/>
      <c r="GBE11" s="77"/>
      <c r="GBF11" s="77"/>
      <c r="GBG11" s="77"/>
      <c r="GBH11" s="77"/>
      <c r="GBI11" s="77"/>
      <c r="GBJ11" s="77"/>
      <c r="GBK11" s="77"/>
      <c r="GBL11" s="77"/>
      <c r="GBM11" s="77"/>
      <c r="GBN11" s="77"/>
      <c r="GBO11" s="77"/>
      <c r="GBP11" s="77"/>
      <c r="GBQ11" s="77"/>
      <c r="GBR11" s="77"/>
      <c r="GBS11" s="77"/>
      <c r="GBT11" s="77"/>
      <c r="GBU11" s="77"/>
      <c r="GBV11" s="77"/>
      <c r="GBW11" s="77"/>
      <c r="GBX11" s="77"/>
      <c r="GBY11" s="77"/>
      <c r="GBZ11" s="77"/>
      <c r="GCA11" s="77"/>
      <c r="GCB11" s="77"/>
      <c r="GCC11" s="77"/>
      <c r="GCD11" s="77"/>
      <c r="GCE11" s="77"/>
      <c r="GCF11" s="77"/>
      <c r="GCG11" s="77"/>
      <c r="GCH11" s="77"/>
      <c r="GCI11" s="77"/>
      <c r="GCJ11" s="77"/>
      <c r="GCK11" s="77"/>
      <c r="GCL11" s="77"/>
      <c r="GCM11" s="77"/>
      <c r="GCN11" s="77"/>
      <c r="GCO11" s="77"/>
      <c r="GCP11" s="77"/>
      <c r="GCQ11" s="77"/>
      <c r="GCR11" s="77"/>
      <c r="GCS11" s="77"/>
      <c r="GCT11" s="77"/>
      <c r="GCU11" s="77"/>
      <c r="GCV11" s="77"/>
      <c r="GCW11" s="77"/>
      <c r="GCX11" s="77"/>
      <c r="GCY11" s="77"/>
      <c r="GCZ11" s="77"/>
      <c r="GDA11" s="77"/>
      <c r="GDB11" s="77"/>
      <c r="GDC11" s="77"/>
      <c r="GDD11" s="77"/>
      <c r="GDE11" s="77"/>
      <c r="GDF11" s="77"/>
      <c r="GDG11" s="77"/>
      <c r="GDH11" s="77"/>
      <c r="GDI11" s="77"/>
      <c r="GDJ11" s="77"/>
      <c r="GDK11" s="77"/>
      <c r="GDL11" s="77"/>
      <c r="GDM11" s="77"/>
      <c r="GDN11" s="77"/>
      <c r="GDO11" s="77"/>
      <c r="GDP11" s="77"/>
      <c r="GDQ11" s="77"/>
      <c r="GDR11" s="77"/>
      <c r="GDS11" s="77"/>
      <c r="GDT11" s="77"/>
      <c r="GDU11" s="77"/>
      <c r="GDV11" s="77"/>
      <c r="GDW11" s="77"/>
      <c r="GDX11" s="77"/>
      <c r="GDY11" s="77"/>
      <c r="GDZ11" s="77"/>
      <c r="GEA11" s="77"/>
      <c r="GEB11" s="77"/>
      <c r="GEC11" s="77"/>
      <c r="GED11" s="77"/>
      <c r="GEE11" s="77"/>
      <c r="GEF11" s="77"/>
      <c r="GEG11" s="77"/>
      <c r="GEH11" s="77"/>
      <c r="GEI11" s="77"/>
      <c r="GEJ11" s="77"/>
      <c r="GEK11" s="77"/>
      <c r="GEL11" s="77"/>
      <c r="GEM11" s="77"/>
      <c r="GEN11" s="77"/>
      <c r="GEO11" s="77"/>
      <c r="GEP11" s="77"/>
      <c r="GEQ11" s="77"/>
      <c r="GER11" s="77"/>
      <c r="GES11" s="77"/>
      <c r="GET11" s="77"/>
      <c r="GEU11" s="77"/>
      <c r="GEV11" s="77"/>
      <c r="GEW11" s="77"/>
      <c r="GEX11" s="77"/>
      <c r="GEY11" s="77"/>
      <c r="GEZ11" s="77"/>
      <c r="GFA11" s="77"/>
      <c r="GFB11" s="77"/>
      <c r="GFC11" s="77"/>
      <c r="GFD11" s="77"/>
      <c r="GFE11" s="77"/>
      <c r="GFF11" s="77"/>
      <c r="GFG11" s="77"/>
      <c r="GFH11" s="77"/>
      <c r="GFI11" s="77"/>
      <c r="GFJ11" s="77"/>
      <c r="GFK11" s="77"/>
      <c r="GFL11" s="77"/>
      <c r="GFM11" s="77"/>
      <c r="GFN11" s="77"/>
      <c r="GFO11" s="77"/>
      <c r="GFP11" s="77"/>
      <c r="GFQ11" s="77"/>
      <c r="GFR11" s="77"/>
      <c r="GFS11" s="77"/>
      <c r="GFT11" s="77"/>
      <c r="GFU11" s="77"/>
      <c r="GFV11" s="77"/>
      <c r="GFW11" s="77"/>
      <c r="GFX11" s="77"/>
      <c r="GFY11" s="77"/>
      <c r="GFZ11" s="77"/>
      <c r="GGA11" s="77"/>
      <c r="GGB11" s="77"/>
      <c r="GGC11" s="77"/>
      <c r="GGD11" s="77"/>
      <c r="GGE11" s="77"/>
      <c r="GGF11" s="77"/>
      <c r="GGG11" s="77"/>
      <c r="GGH11" s="77"/>
      <c r="GGI11" s="77"/>
      <c r="GGJ11" s="77"/>
      <c r="GGK11" s="77"/>
      <c r="GGL11" s="77"/>
      <c r="GGM11" s="77"/>
      <c r="GGN11" s="77"/>
      <c r="GGO11" s="77"/>
      <c r="GGP11" s="77"/>
      <c r="GGQ11" s="77"/>
      <c r="GGR11" s="77"/>
      <c r="GGS11" s="77"/>
      <c r="GGT11" s="77"/>
      <c r="GGU11" s="77"/>
      <c r="GGV11" s="77"/>
      <c r="GGW11" s="77"/>
      <c r="GGX11" s="77"/>
      <c r="GGY11" s="77"/>
      <c r="GGZ11" s="77"/>
      <c r="GHA11" s="77"/>
      <c r="GHB11" s="77"/>
      <c r="GHC11" s="77"/>
      <c r="GHD11" s="77"/>
      <c r="GHE11" s="77"/>
      <c r="GHF11" s="77"/>
      <c r="GHG11" s="77"/>
      <c r="GHH11" s="77"/>
      <c r="GHI11" s="77"/>
      <c r="GHJ11" s="77"/>
      <c r="GHK11" s="77"/>
      <c r="GHL11" s="77"/>
      <c r="GHM11" s="77"/>
      <c r="GHN11" s="77"/>
      <c r="GHO11" s="77"/>
      <c r="GHP11" s="77"/>
      <c r="GHQ11" s="77"/>
      <c r="GHR11" s="77"/>
      <c r="GHS11" s="77"/>
      <c r="GHT11" s="77"/>
      <c r="GHU11" s="77"/>
      <c r="GHV11" s="77"/>
      <c r="GHW11" s="77"/>
      <c r="GHX11" s="77"/>
      <c r="GHY11" s="77"/>
      <c r="GHZ11" s="77"/>
      <c r="GIA11" s="77"/>
      <c r="GIB11" s="77"/>
      <c r="GIC11" s="77"/>
      <c r="GID11" s="77"/>
      <c r="GIE11" s="77"/>
      <c r="GIF11" s="77"/>
      <c r="GIG11" s="77"/>
      <c r="GIH11" s="77"/>
      <c r="GII11" s="77"/>
      <c r="GIJ11" s="77"/>
      <c r="GIK11" s="77"/>
      <c r="GIL11" s="77"/>
      <c r="GIM11" s="77"/>
      <c r="GIN11" s="77"/>
      <c r="GIO11" s="77"/>
      <c r="GIP11" s="77"/>
      <c r="GIQ11" s="77"/>
      <c r="GIR11" s="77"/>
      <c r="GIS11" s="77"/>
      <c r="GIT11" s="77"/>
      <c r="GIU11" s="77"/>
      <c r="GIV11" s="77"/>
      <c r="GIW11" s="77"/>
      <c r="GIX11" s="77"/>
      <c r="GIY11" s="77"/>
      <c r="GIZ11" s="77"/>
      <c r="GJA11" s="77"/>
      <c r="GJB11" s="77"/>
      <c r="GJC11" s="77"/>
      <c r="GJD11" s="77"/>
      <c r="GJE11" s="77"/>
      <c r="GJF11" s="77"/>
      <c r="GJG11" s="77"/>
      <c r="GJH11" s="77"/>
      <c r="GJI11" s="77"/>
      <c r="GJJ11" s="77"/>
      <c r="GJK11" s="77"/>
      <c r="GJL11" s="77"/>
      <c r="GJM11" s="77"/>
      <c r="GJN11" s="77"/>
      <c r="GJO11" s="77"/>
      <c r="GJP11" s="77"/>
      <c r="GJQ11" s="77"/>
      <c r="GJR11" s="77"/>
      <c r="GJS11" s="77"/>
      <c r="GJT11" s="77"/>
      <c r="GJU11" s="77"/>
      <c r="GJV11" s="77"/>
      <c r="GJW11" s="77"/>
      <c r="GJX11" s="77"/>
      <c r="GJY11" s="77"/>
      <c r="GJZ11" s="77"/>
      <c r="GKA11" s="77"/>
      <c r="GKB11" s="77"/>
      <c r="GKC11" s="77"/>
      <c r="GKD11" s="77"/>
      <c r="GKE11" s="77"/>
      <c r="GKF11" s="77"/>
      <c r="GKG11" s="77"/>
      <c r="GKH11" s="77"/>
      <c r="GKI11" s="77"/>
      <c r="GKJ11" s="77"/>
      <c r="GKK11" s="77"/>
      <c r="GKL11" s="77"/>
      <c r="GKM11" s="77"/>
      <c r="GKN11" s="77"/>
      <c r="GKO11" s="77"/>
      <c r="GKP11" s="77"/>
      <c r="GKQ11" s="77"/>
      <c r="GKR11" s="77"/>
      <c r="GKS11" s="77"/>
      <c r="GKT11" s="77"/>
      <c r="GKU11" s="77"/>
      <c r="GKV11" s="77"/>
      <c r="GKW11" s="77"/>
      <c r="GKX11" s="77"/>
      <c r="GKY11" s="77"/>
      <c r="GKZ11" s="77"/>
      <c r="GLA11" s="77"/>
      <c r="GLB11" s="77"/>
      <c r="GLC11" s="77"/>
      <c r="GLD11" s="77"/>
      <c r="GLE11" s="77"/>
      <c r="GLF11" s="77"/>
      <c r="GLG11" s="77"/>
      <c r="GLH11" s="77"/>
      <c r="GLI11" s="77"/>
      <c r="GLJ11" s="77"/>
      <c r="GLK11" s="77"/>
      <c r="GLL11" s="77"/>
      <c r="GLM11" s="77"/>
      <c r="GLN11" s="77"/>
      <c r="GLO11" s="77"/>
      <c r="GLP11" s="77"/>
      <c r="GLQ11" s="77"/>
      <c r="GLR11" s="77"/>
      <c r="GLS11" s="77"/>
      <c r="GLT11" s="77"/>
      <c r="GLU11" s="77"/>
      <c r="GLV11" s="77"/>
      <c r="GLW11" s="77"/>
      <c r="GLX11" s="77"/>
      <c r="GLY11" s="77"/>
      <c r="GLZ11" s="77"/>
      <c r="GMA11" s="77"/>
      <c r="GMB11" s="77"/>
      <c r="GMC11" s="77"/>
      <c r="GMD11" s="77"/>
      <c r="GME11" s="77"/>
      <c r="GMF11" s="77"/>
      <c r="GMG11" s="77"/>
      <c r="GMH11" s="77"/>
      <c r="GMI11" s="77"/>
      <c r="GMJ11" s="77"/>
      <c r="GMK11" s="77"/>
      <c r="GML11" s="77"/>
      <c r="GMM11" s="77"/>
      <c r="GMN11" s="77"/>
      <c r="GMO11" s="77"/>
      <c r="GMP11" s="77"/>
      <c r="GMQ11" s="77"/>
      <c r="GMR11" s="77"/>
      <c r="GMS11" s="77"/>
      <c r="GMT11" s="77"/>
      <c r="GMU11" s="77"/>
      <c r="GMV11" s="77"/>
      <c r="GMW11" s="77"/>
      <c r="GMX11" s="77"/>
      <c r="GMY11" s="77"/>
      <c r="GMZ11" s="77"/>
      <c r="GNA11" s="77"/>
      <c r="GNB11" s="77"/>
      <c r="GNC11" s="77"/>
      <c r="GND11" s="77"/>
      <c r="GNE11" s="77"/>
      <c r="GNF11" s="77"/>
      <c r="GNG11" s="77"/>
      <c r="GNH11" s="77"/>
      <c r="GNI11" s="77"/>
      <c r="GNJ11" s="77"/>
      <c r="GNK11" s="77"/>
      <c r="GNL11" s="77"/>
      <c r="GNM11" s="77"/>
      <c r="GNN11" s="77"/>
      <c r="GNO11" s="77"/>
      <c r="GNP11" s="77"/>
      <c r="GNQ11" s="77"/>
      <c r="GNR11" s="77"/>
      <c r="GNS11" s="77"/>
      <c r="GNT11" s="77"/>
      <c r="GNU11" s="77"/>
      <c r="GNV11" s="77"/>
      <c r="GNW11" s="77"/>
      <c r="GNX11" s="77"/>
      <c r="GNY11" s="77"/>
      <c r="GNZ11" s="77"/>
      <c r="GOA11" s="77"/>
      <c r="GOB11" s="77"/>
      <c r="GOC11" s="77"/>
      <c r="GOD11" s="77"/>
      <c r="GOE11" s="77"/>
      <c r="GOF11" s="77"/>
      <c r="GOG11" s="77"/>
      <c r="GOH11" s="77"/>
      <c r="GOI11" s="77"/>
      <c r="GOJ11" s="77"/>
      <c r="GOK11" s="77"/>
      <c r="GOL11" s="77"/>
      <c r="GOM11" s="77"/>
      <c r="GON11" s="77"/>
      <c r="GOO11" s="77"/>
      <c r="GOP11" s="77"/>
      <c r="GOQ11" s="77"/>
      <c r="GOR11" s="77"/>
      <c r="GOS11" s="77"/>
      <c r="GOT11" s="77"/>
      <c r="GOU11" s="77"/>
      <c r="GOV11" s="77"/>
      <c r="GOW11" s="77"/>
      <c r="GOX11" s="77"/>
      <c r="GOY11" s="77"/>
      <c r="GOZ11" s="77"/>
      <c r="GPA11" s="77"/>
      <c r="GPB11" s="77"/>
      <c r="GPC11" s="77"/>
      <c r="GPD11" s="77"/>
      <c r="GPE11" s="77"/>
      <c r="GPF11" s="77"/>
      <c r="GPG11" s="77"/>
      <c r="GPH11" s="77"/>
      <c r="GPI11" s="77"/>
      <c r="GPJ11" s="77"/>
      <c r="GPK11" s="77"/>
      <c r="GPL11" s="77"/>
      <c r="GPM11" s="77"/>
      <c r="GPN11" s="77"/>
      <c r="GPO11" s="77"/>
      <c r="GPP11" s="77"/>
      <c r="GPQ11" s="77"/>
      <c r="GPR11" s="77"/>
      <c r="GPS11" s="77"/>
      <c r="GPT11" s="77"/>
      <c r="GPU11" s="77"/>
      <c r="GPV11" s="77"/>
      <c r="GPW11" s="77"/>
      <c r="GPX11" s="77"/>
      <c r="GPY11" s="77"/>
      <c r="GPZ11" s="77"/>
      <c r="GQA11" s="77"/>
      <c r="GQB11" s="77"/>
      <c r="GQC11" s="77"/>
      <c r="GQD11" s="77"/>
      <c r="GQE11" s="77"/>
      <c r="GQF11" s="77"/>
      <c r="GQG11" s="77"/>
      <c r="GQH11" s="77"/>
      <c r="GQI11" s="77"/>
      <c r="GQJ11" s="77"/>
      <c r="GQK11" s="77"/>
      <c r="GQL11" s="77"/>
      <c r="GQM11" s="77"/>
      <c r="GQN11" s="77"/>
      <c r="GQO11" s="77"/>
      <c r="GQP11" s="77"/>
      <c r="GQQ11" s="77"/>
      <c r="GQR11" s="77"/>
      <c r="GQS11" s="77"/>
      <c r="GQT11" s="77"/>
      <c r="GQU11" s="77"/>
      <c r="GQV11" s="77"/>
      <c r="GQW11" s="77"/>
      <c r="GQX11" s="77"/>
      <c r="GQY11" s="77"/>
      <c r="GQZ11" s="77"/>
      <c r="GRA11" s="77"/>
      <c r="GRB11" s="77"/>
      <c r="GRC11" s="77"/>
      <c r="GRD11" s="77"/>
      <c r="GRE11" s="77"/>
      <c r="GRF11" s="77"/>
      <c r="GRG11" s="77"/>
      <c r="GRH11" s="77"/>
      <c r="GRI11" s="77"/>
      <c r="GRJ11" s="77"/>
      <c r="GRK11" s="77"/>
      <c r="GRL11" s="77"/>
      <c r="GRM11" s="77"/>
      <c r="GRN11" s="77"/>
      <c r="GRO11" s="77"/>
      <c r="GRP11" s="77"/>
      <c r="GRQ11" s="77"/>
      <c r="GRR11" s="77"/>
      <c r="GRS11" s="77"/>
      <c r="GRT11" s="77"/>
      <c r="GRU11" s="77"/>
      <c r="GRV11" s="77"/>
      <c r="GRW11" s="77"/>
      <c r="GRX11" s="77"/>
      <c r="GRY11" s="77"/>
      <c r="GRZ11" s="77"/>
      <c r="GSA11" s="77"/>
      <c r="GSB11" s="77"/>
      <c r="GSC11" s="77"/>
      <c r="GSD11" s="77"/>
      <c r="GSE11" s="77"/>
      <c r="GSF11" s="77"/>
      <c r="GSG11" s="77"/>
      <c r="GSH11" s="77"/>
      <c r="GSI11" s="77"/>
      <c r="GSJ11" s="77"/>
      <c r="GSK11" s="77"/>
      <c r="GSL11" s="77"/>
      <c r="GSM11" s="77"/>
      <c r="GSN11" s="77"/>
      <c r="GSO11" s="77"/>
      <c r="GSP11" s="77"/>
      <c r="GSQ11" s="77"/>
      <c r="GSR11" s="77"/>
      <c r="GSS11" s="77"/>
      <c r="GST11" s="77"/>
      <c r="GSU11" s="77"/>
      <c r="GSV11" s="77"/>
      <c r="GSW11" s="77"/>
      <c r="GSX11" s="77"/>
      <c r="GSY11" s="77"/>
      <c r="GSZ11" s="77"/>
      <c r="GTA11" s="77"/>
      <c r="GTB11" s="77"/>
      <c r="GTC11" s="77"/>
      <c r="GTD11" s="77"/>
      <c r="GTE11" s="77"/>
      <c r="GTF11" s="77"/>
      <c r="GTG11" s="77"/>
      <c r="GTH11" s="77"/>
      <c r="GTI11" s="77"/>
      <c r="GTJ11" s="77"/>
      <c r="GTK11" s="77"/>
      <c r="GTL11" s="77"/>
      <c r="GTM11" s="77"/>
      <c r="GTN11" s="77"/>
      <c r="GTO11" s="77"/>
      <c r="GTP11" s="77"/>
      <c r="GTQ11" s="77"/>
      <c r="GTR11" s="77"/>
      <c r="GTS11" s="77"/>
      <c r="GTT11" s="77"/>
      <c r="GTU11" s="77"/>
      <c r="GTV11" s="77"/>
      <c r="GTW11" s="77"/>
      <c r="GTX11" s="77"/>
      <c r="GTY11" s="77"/>
      <c r="GTZ11" s="77"/>
      <c r="GUA11" s="77"/>
      <c r="GUB11" s="77"/>
      <c r="GUC11" s="77"/>
      <c r="GUD11" s="77"/>
      <c r="GUE11" s="77"/>
      <c r="GUF11" s="77"/>
      <c r="GUG11" s="77"/>
      <c r="GUH11" s="77"/>
      <c r="GUI11" s="77"/>
      <c r="GUJ11" s="77"/>
      <c r="GUK11" s="77"/>
      <c r="GUL11" s="77"/>
      <c r="GUM11" s="77"/>
      <c r="GUN11" s="77"/>
      <c r="GUO11" s="77"/>
      <c r="GUP11" s="77"/>
      <c r="GUQ11" s="77"/>
      <c r="GUR11" s="77"/>
      <c r="GUS11" s="77"/>
      <c r="GUT11" s="77"/>
      <c r="GUU11" s="77"/>
      <c r="GUV11" s="77"/>
      <c r="GUW11" s="77"/>
      <c r="GUX11" s="77"/>
      <c r="GUY11" s="77"/>
      <c r="GUZ11" s="77"/>
      <c r="GVA11" s="77"/>
      <c r="GVB11" s="77"/>
      <c r="GVC11" s="77"/>
      <c r="GVD11" s="77"/>
      <c r="GVE11" s="77"/>
      <c r="GVF11" s="77"/>
      <c r="GVG11" s="77"/>
      <c r="GVH11" s="77"/>
      <c r="GVI11" s="77"/>
      <c r="GVJ11" s="77"/>
      <c r="GVK11" s="77"/>
      <c r="GVL11" s="77"/>
      <c r="GVM11" s="77"/>
      <c r="GVN11" s="77"/>
      <c r="GVO11" s="77"/>
      <c r="GVP11" s="77"/>
      <c r="GVQ11" s="77"/>
      <c r="GVR11" s="77"/>
      <c r="GVS11" s="77"/>
      <c r="GVT11" s="77"/>
      <c r="GVU11" s="77"/>
      <c r="GVV11" s="77"/>
      <c r="GVW11" s="77"/>
      <c r="GVX11" s="77"/>
      <c r="GVY11" s="77"/>
      <c r="GVZ11" s="77"/>
      <c r="GWA11" s="77"/>
      <c r="GWB11" s="77"/>
      <c r="GWC11" s="77"/>
      <c r="GWD11" s="77"/>
      <c r="GWE11" s="77"/>
      <c r="GWF11" s="77"/>
      <c r="GWG11" s="77"/>
      <c r="GWH11" s="77"/>
      <c r="GWI11" s="77"/>
      <c r="GWJ11" s="77"/>
      <c r="GWK11" s="77"/>
      <c r="GWL11" s="77"/>
      <c r="GWM11" s="77"/>
      <c r="GWN11" s="77"/>
      <c r="GWO11" s="77"/>
      <c r="GWP11" s="77"/>
      <c r="GWQ11" s="77"/>
      <c r="GWR11" s="77"/>
      <c r="GWS11" s="77"/>
      <c r="GWT11" s="77"/>
      <c r="GWU11" s="77"/>
      <c r="GWV11" s="77"/>
      <c r="GWW11" s="77"/>
      <c r="GWX11" s="77"/>
      <c r="GWY11" s="77"/>
      <c r="GWZ11" s="77"/>
      <c r="GXA11" s="77"/>
      <c r="GXB11" s="77"/>
      <c r="GXC11" s="77"/>
      <c r="GXD11" s="77"/>
      <c r="GXE11" s="77"/>
      <c r="GXF11" s="77"/>
      <c r="GXG11" s="77"/>
      <c r="GXH11" s="77"/>
      <c r="GXI11" s="77"/>
      <c r="GXJ11" s="77"/>
      <c r="GXK11" s="77"/>
      <c r="GXL11" s="77"/>
      <c r="GXM11" s="77"/>
      <c r="GXN11" s="77"/>
      <c r="GXO11" s="77"/>
      <c r="GXP11" s="77"/>
      <c r="GXQ11" s="77"/>
      <c r="GXR11" s="77"/>
      <c r="GXS11" s="77"/>
      <c r="GXT11" s="77"/>
      <c r="GXU11" s="77"/>
      <c r="GXV11" s="77"/>
      <c r="GXW11" s="77"/>
      <c r="GXX11" s="77"/>
      <c r="GXY11" s="77"/>
      <c r="GXZ11" s="77"/>
      <c r="GYA11" s="77"/>
      <c r="GYB11" s="77"/>
      <c r="GYC11" s="77"/>
      <c r="GYD11" s="77"/>
      <c r="GYE11" s="77"/>
      <c r="GYF11" s="77"/>
      <c r="GYG11" s="77"/>
      <c r="GYH11" s="77"/>
      <c r="GYI11" s="77"/>
      <c r="GYJ11" s="77"/>
      <c r="GYK11" s="77"/>
      <c r="GYL11" s="77"/>
      <c r="GYM11" s="77"/>
      <c r="GYN11" s="77"/>
      <c r="GYO11" s="77"/>
      <c r="GYP11" s="77"/>
      <c r="GYQ11" s="77"/>
      <c r="GYR11" s="77"/>
      <c r="GYS11" s="77"/>
      <c r="GYT11" s="77"/>
      <c r="GYU11" s="77"/>
      <c r="GYV11" s="77"/>
      <c r="GYW11" s="77"/>
      <c r="GYX11" s="77"/>
      <c r="GYY11" s="77"/>
      <c r="GYZ11" s="77"/>
      <c r="GZA11" s="77"/>
      <c r="GZB11" s="77"/>
      <c r="GZC11" s="77"/>
      <c r="GZD11" s="77"/>
      <c r="GZE11" s="77"/>
      <c r="GZF11" s="77"/>
      <c r="GZG11" s="77"/>
      <c r="GZH11" s="77"/>
      <c r="GZI11" s="77"/>
      <c r="GZJ11" s="77"/>
      <c r="GZK11" s="77"/>
      <c r="GZL11" s="77"/>
      <c r="GZM11" s="77"/>
      <c r="GZN11" s="77"/>
      <c r="GZO11" s="77"/>
      <c r="GZP11" s="77"/>
      <c r="GZQ11" s="77"/>
      <c r="GZR11" s="77"/>
      <c r="GZS11" s="77"/>
      <c r="GZT11" s="77"/>
      <c r="GZU11" s="77"/>
      <c r="GZV11" s="77"/>
      <c r="GZW11" s="77"/>
      <c r="GZX11" s="77"/>
      <c r="GZY11" s="77"/>
      <c r="GZZ11" s="77"/>
      <c r="HAA11" s="77"/>
      <c r="HAB11" s="77"/>
      <c r="HAC11" s="77"/>
      <c r="HAD11" s="77"/>
      <c r="HAE11" s="77"/>
      <c r="HAF11" s="77"/>
      <c r="HAG11" s="77"/>
      <c r="HAH11" s="77"/>
      <c r="HAI11" s="77"/>
      <c r="HAJ11" s="77"/>
      <c r="HAK11" s="77"/>
      <c r="HAL11" s="77"/>
      <c r="HAM11" s="77"/>
      <c r="HAN11" s="77"/>
      <c r="HAO11" s="77"/>
      <c r="HAP11" s="77"/>
      <c r="HAQ11" s="77"/>
      <c r="HAR11" s="77"/>
      <c r="HAS11" s="77"/>
      <c r="HAT11" s="77"/>
      <c r="HAU11" s="77"/>
      <c r="HAV11" s="77"/>
      <c r="HAW11" s="77"/>
      <c r="HAX11" s="77"/>
      <c r="HAY11" s="77"/>
      <c r="HAZ11" s="77"/>
      <c r="HBA11" s="77"/>
      <c r="HBB11" s="77"/>
      <c r="HBC11" s="77"/>
      <c r="HBD11" s="77"/>
      <c r="HBE11" s="77"/>
      <c r="HBF11" s="77"/>
      <c r="HBG11" s="77"/>
      <c r="HBH11" s="77"/>
      <c r="HBI11" s="77"/>
      <c r="HBJ11" s="77"/>
      <c r="HBK11" s="77"/>
      <c r="HBL11" s="77"/>
      <c r="HBM11" s="77"/>
      <c r="HBN11" s="77"/>
      <c r="HBO11" s="77"/>
      <c r="HBP11" s="77"/>
      <c r="HBQ11" s="77"/>
      <c r="HBR11" s="77"/>
      <c r="HBS11" s="77"/>
      <c r="HBT11" s="77"/>
      <c r="HBU11" s="77"/>
      <c r="HBV11" s="77"/>
      <c r="HBW11" s="77"/>
      <c r="HBX11" s="77"/>
      <c r="HBY11" s="77"/>
      <c r="HBZ11" s="77"/>
      <c r="HCA11" s="77"/>
      <c r="HCB11" s="77"/>
      <c r="HCC11" s="77"/>
      <c r="HCD11" s="77"/>
      <c r="HCE11" s="77"/>
      <c r="HCF11" s="77"/>
      <c r="HCG11" s="77"/>
      <c r="HCH11" s="77"/>
      <c r="HCI11" s="77"/>
      <c r="HCJ11" s="77"/>
      <c r="HCK11" s="77"/>
      <c r="HCL11" s="77"/>
      <c r="HCM11" s="77"/>
      <c r="HCN11" s="77"/>
      <c r="HCO11" s="77"/>
      <c r="HCP11" s="77"/>
      <c r="HCQ11" s="77"/>
      <c r="HCR11" s="77"/>
      <c r="HCS11" s="77"/>
      <c r="HCT11" s="77"/>
      <c r="HCU11" s="77"/>
      <c r="HCV11" s="77"/>
      <c r="HCW11" s="77"/>
      <c r="HCX11" s="77"/>
      <c r="HCY11" s="77"/>
      <c r="HCZ11" s="77"/>
      <c r="HDA11" s="77"/>
      <c r="HDB11" s="77"/>
      <c r="HDC11" s="77"/>
      <c r="HDD11" s="77"/>
      <c r="HDE11" s="77"/>
      <c r="HDF11" s="77"/>
      <c r="HDG11" s="77"/>
      <c r="HDH11" s="77"/>
      <c r="HDI11" s="77"/>
      <c r="HDJ11" s="77"/>
      <c r="HDK11" s="77"/>
      <c r="HDL11" s="77"/>
      <c r="HDM11" s="77"/>
      <c r="HDN11" s="77"/>
      <c r="HDO11" s="77"/>
      <c r="HDP11" s="77"/>
      <c r="HDQ11" s="77"/>
      <c r="HDR11" s="77"/>
      <c r="HDS11" s="77"/>
      <c r="HDT11" s="77"/>
      <c r="HDU11" s="77"/>
      <c r="HDV11" s="77"/>
      <c r="HDW11" s="77"/>
      <c r="HDX11" s="77"/>
      <c r="HDY11" s="77"/>
      <c r="HDZ11" s="77"/>
      <c r="HEA11" s="77"/>
      <c r="HEB11" s="77"/>
      <c r="HEC11" s="77"/>
      <c r="HED11" s="77"/>
      <c r="HEE11" s="77"/>
      <c r="HEF11" s="77"/>
      <c r="HEG11" s="77"/>
      <c r="HEH11" s="77"/>
      <c r="HEI11" s="77"/>
      <c r="HEJ11" s="77"/>
      <c r="HEK11" s="77"/>
      <c r="HEL11" s="77"/>
      <c r="HEM11" s="77"/>
      <c r="HEN11" s="77"/>
      <c r="HEO11" s="77"/>
      <c r="HEP11" s="77"/>
      <c r="HEQ11" s="77"/>
      <c r="HER11" s="77"/>
      <c r="HES11" s="77"/>
      <c r="HET11" s="77"/>
      <c r="HEU11" s="77"/>
      <c r="HEV11" s="77"/>
      <c r="HEW11" s="77"/>
      <c r="HEX11" s="77"/>
      <c r="HEY11" s="77"/>
      <c r="HEZ11" s="77"/>
      <c r="HFA11" s="77"/>
      <c r="HFB11" s="77"/>
      <c r="HFC11" s="77"/>
      <c r="HFD11" s="77"/>
      <c r="HFE11" s="77"/>
      <c r="HFF11" s="77"/>
      <c r="HFG11" s="77"/>
      <c r="HFH11" s="77"/>
      <c r="HFI11" s="77"/>
      <c r="HFJ11" s="77"/>
      <c r="HFK11" s="77"/>
      <c r="HFL11" s="77"/>
      <c r="HFM11" s="77"/>
      <c r="HFN11" s="77"/>
      <c r="HFO11" s="77"/>
      <c r="HFP11" s="77"/>
      <c r="HFQ11" s="77"/>
      <c r="HFR11" s="77"/>
      <c r="HFS11" s="77"/>
      <c r="HFT11" s="77"/>
      <c r="HFU11" s="77"/>
      <c r="HFV11" s="77"/>
      <c r="HFW11" s="77"/>
      <c r="HFX11" s="77"/>
      <c r="HFY11" s="77"/>
      <c r="HFZ11" s="77"/>
      <c r="HGA11" s="77"/>
      <c r="HGB11" s="77"/>
      <c r="HGC11" s="77"/>
      <c r="HGD11" s="77"/>
      <c r="HGE11" s="77"/>
      <c r="HGF11" s="77"/>
      <c r="HGG11" s="77"/>
      <c r="HGH11" s="77"/>
      <c r="HGI11" s="77"/>
      <c r="HGJ11" s="77"/>
      <c r="HGK11" s="77"/>
      <c r="HGL11" s="77"/>
      <c r="HGM11" s="77"/>
      <c r="HGN11" s="77"/>
      <c r="HGO11" s="77"/>
      <c r="HGP11" s="77"/>
      <c r="HGQ11" s="77"/>
      <c r="HGR11" s="77"/>
      <c r="HGS11" s="77"/>
      <c r="HGT11" s="77"/>
      <c r="HGU11" s="77"/>
      <c r="HGV11" s="77"/>
      <c r="HGW11" s="77"/>
      <c r="HGX11" s="77"/>
      <c r="HGY11" s="77"/>
      <c r="HGZ11" s="77"/>
      <c r="HHA11" s="77"/>
      <c r="HHB11" s="77"/>
      <c r="HHC11" s="77"/>
      <c r="HHD11" s="77"/>
      <c r="HHE11" s="77"/>
      <c r="HHF11" s="77"/>
      <c r="HHG11" s="77"/>
      <c r="HHH11" s="77"/>
      <c r="HHI11" s="77"/>
      <c r="HHJ11" s="77"/>
      <c r="HHK11" s="77"/>
      <c r="HHL11" s="77"/>
      <c r="HHM11" s="77"/>
      <c r="HHN11" s="77"/>
      <c r="HHO11" s="77"/>
      <c r="HHP11" s="77"/>
      <c r="HHQ11" s="77"/>
      <c r="HHR11" s="77"/>
      <c r="HHS11" s="77"/>
      <c r="HHT11" s="77"/>
      <c r="HHU11" s="77"/>
      <c r="HHV11" s="77"/>
      <c r="HHW11" s="77"/>
      <c r="HHX11" s="77"/>
      <c r="HHY11" s="77"/>
      <c r="HHZ11" s="77"/>
      <c r="HIA11" s="77"/>
      <c r="HIB11" s="77"/>
      <c r="HIC11" s="77"/>
      <c r="HID11" s="77"/>
      <c r="HIE11" s="77"/>
      <c r="HIF11" s="77"/>
      <c r="HIG11" s="77"/>
      <c r="HIH11" s="77"/>
      <c r="HII11" s="77"/>
      <c r="HIJ11" s="77"/>
      <c r="HIK11" s="77"/>
      <c r="HIL11" s="77"/>
      <c r="HIM11" s="77"/>
      <c r="HIN11" s="77"/>
      <c r="HIO11" s="77"/>
      <c r="HIP11" s="77"/>
      <c r="HIQ11" s="77"/>
      <c r="HIR11" s="77"/>
      <c r="HIS11" s="77"/>
      <c r="HIT11" s="77"/>
      <c r="HIU11" s="77"/>
      <c r="HIV11" s="77"/>
      <c r="HIW11" s="77"/>
      <c r="HIX11" s="77"/>
      <c r="HIY11" s="77"/>
      <c r="HIZ11" s="77"/>
      <c r="HJA11" s="77"/>
      <c r="HJB11" s="77"/>
      <c r="HJC11" s="77"/>
      <c r="HJD11" s="77"/>
      <c r="HJE11" s="77"/>
      <c r="HJF11" s="77"/>
      <c r="HJG11" s="77"/>
      <c r="HJH11" s="77"/>
      <c r="HJI11" s="77"/>
      <c r="HJJ11" s="77"/>
      <c r="HJK11" s="77"/>
      <c r="HJL11" s="77"/>
      <c r="HJM11" s="77"/>
      <c r="HJN11" s="77"/>
      <c r="HJO11" s="77"/>
      <c r="HJP11" s="77"/>
      <c r="HJQ11" s="77"/>
      <c r="HJR11" s="77"/>
      <c r="HJS11" s="77"/>
      <c r="HJT11" s="77"/>
      <c r="HJU11" s="77"/>
      <c r="HJV11" s="77"/>
      <c r="HJW11" s="77"/>
      <c r="HJX11" s="77"/>
      <c r="HJY11" s="77"/>
      <c r="HJZ11" s="77"/>
      <c r="HKA11" s="77"/>
      <c r="HKB11" s="77"/>
      <c r="HKC11" s="77"/>
      <c r="HKD11" s="77"/>
      <c r="HKE11" s="77"/>
      <c r="HKF11" s="77"/>
      <c r="HKG11" s="77"/>
      <c r="HKH11" s="77"/>
      <c r="HKI11" s="77"/>
      <c r="HKJ11" s="77"/>
      <c r="HKK11" s="77"/>
      <c r="HKL11" s="77"/>
      <c r="HKM11" s="77"/>
      <c r="HKN11" s="77"/>
      <c r="HKO11" s="77"/>
      <c r="HKP11" s="77"/>
      <c r="HKQ11" s="77"/>
      <c r="HKR11" s="77"/>
      <c r="HKS11" s="77"/>
      <c r="HKT11" s="77"/>
      <c r="HKU11" s="77"/>
      <c r="HKV11" s="77"/>
      <c r="HKW11" s="77"/>
      <c r="HKX11" s="77"/>
      <c r="HKY11" s="77"/>
      <c r="HKZ11" s="77"/>
      <c r="HLA11" s="77"/>
      <c r="HLB11" s="77"/>
      <c r="HLC11" s="77"/>
      <c r="HLD11" s="77"/>
      <c r="HLE11" s="77"/>
      <c r="HLF11" s="77"/>
      <c r="HLG11" s="77"/>
      <c r="HLH11" s="77"/>
      <c r="HLI11" s="77"/>
      <c r="HLJ11" s="77"/>
      <c r="HLK11" s="77"/>
      <c r="HLL11" s="77"/>
      <c r="HLM11" s="77"/>
      <c r="HLN11" s="77"/>
      <c r="HLO11" s="77"/>
      <c r="HLP11" s="77"/>
      <c r="HLQ11" s="77"/>
      <c r="HLR11" s="77"/>
      <c r="HLS11" s="77"/>
      <c r="HLT11" s="77"/>
      <c r="HLU11" s="77"/>
      <c r="HLV11" s="77"/>
      <c r="HLW11" s="77"/>
      <c r="HLX11" s="77"/>
      <c r="HLY11" s="77"/>
      <c r="HLZ11" s="77"/>
      <c r="HMA11" s="77"/>
      <c r="HMB11" s="77"/>
      <c r="HMC11" s="77"/>
      <c r="HMD11" s="77"/>
      <c r="HME11" s="77"/>
      <c r="HMF11" s="77"/>
      <c r="HMG11" s="77"/>
      <c r="HMH11" s="77"/>
      <c r="HMI11" s="77"/>
      <c r="HMJ11" s="77"/>
      <c r="HMK11" s="77"/>
      <c r="HML11" s="77"/>
      <c r="HMM11" s="77"/>
      <c r="HMN11" s="77"/>
      <c r="HMO11" s="77"/>
      <c r="HMP11" s="77"/>
      <c r="HMQ11" s="77"/>
      <c r="HMR11" s="77"/>
      <c r="HMS11" s="77"/>
      <c r="HMT11" s="77"/>
      <c r="HMU11" s="77"/>
      <c r="HMV11" s="77"/>
      <c r="HMW11" s="77"/>
      <c r="HMX11" s="77"/>
      <c r="HMY11" s="77"/>
      <c r="HMZ11" s="77"/>
      <c r="HNA11" s="77"/>
      <c r="HNB11" s="77"/>
      <c r="HNC11" s="77"/>
      <c r="HND11" s="77"/>
      <c r="HNE11" s="77"/>
      <c r="HNF11" s="77"/>
      <c r="HNG11" s="77"/>
      <c r="HNH11" s="77"/>
      <c r="HNI11" s="77"/>
      <c r="HNJ11" s="77"/>
      <c r="HNK11" s="77"/>
      <c r="HNL11" s="77"/>
      <c r="HNM11" s="77"/>
      <c r="HNN11" s="77"/>
      <c r="HNO11" s="77"/>
      <c r="HNP11" s="77"/>
      <c r="HNQ11" s="77"/>
      <c r="HNR11" s="77"/>
      <c r="HNS11" s="77"/>
      <c r="HNT11" s="77"/>
      <c r="HNU11" s="77"/>
      <c r="HNV11" s="77"/>
      <c r="HNW11" s="77"/>
      <c r="HNX11" s="77"/>
      <c r="HNY11" s="77"/>
      <c r="HNZ11" s="77"/>
      <c r="HOA11" s="77"/>
      <c r="HOB11" s="77"/>
      <c r="HOC11" s="77"/>
      <c r="HOD11" s="77"/>
      <c r="HOE11" s="77"/>
      <c r="HOF11" s="77"/>
      <c r="HOG11" s="77"/>
      <c r="HOH11" s="77"/>
      <c r="HOI11" s="77"/>
      <c r="HOJ11" s="77"/>
      <c r="HOK11" s="77"/>
      <c r="HOL11" s="77"/>
      <c r="HOM11" s="77"/>
      <c r="HON11" s="77"/>
      <c r="HOO11" s="77"/>
      <c r="HOP11" s="77"/>
      <c r="HOQ11" s="77"/>
      <c r="HOR11" s="77"/>
      <c r="HOS11" s="77"/>
      <c r="HOT11" s="77"/>
      <c r="HOU11" s="77"/>
      <c r="HOV11" s="77"/>
      <c r="HOW11" s="77"/>
      <c r="HOX11" s="77"/>
      <c r="HOY11" s="77"/>
      <c r="HOZ11" s="77"/>
      <c r="HPA11" s="77"/>
      <c r="HPB11" s="77"/>
      <c r="HPC11" s="77"/>
      <c r="HPD11" s="77"/>
      <c r="HPE11" s="77"/>
      <c r="HPF11" s="77"/>
      <c r="HPG11" s="77"/>
      <c r="HPH11" s="77"/>
      <c r="HPI11" s="77"/>
      <c r="HPJ11" s="77"/>
      <c r="HPK11" s="77"/>
      <c r="HPL11" s="77"/>
      <c r="HPM11" s="77"/>
      <c r="HPN11" s="77"/>
      <c r="HPO11" s="77"/>
      <c r="HPP11" s="77"/>
      <c r="HPQ11" s="77"/>
      <c r="HPR11" s="77"/>
      <c r="HPS11" s="77"/>
      <c r="HPT11" s="77"/>
      <c r="HPU11" s="77"/>
      <c r="HPV11" s="77"/>
      <c r="HPW11" s="77"/>
      <c r="HPX11" s="77"/>
      <c r="HPY11" s="77"/>
      <c r="HPZ11" s="77"/>
      <c r="HQA11" s="77"/>
      <c r="HQB11" s="77"/>
      <c r="HQC11" s="77"/>
      <c r="HQD11" s="77"/>
      <c r="HQE11" s="77"/>
      <c r="HQF11" s="77"/>
      <c r="HQG11" s="77"/>
      <c r="HQH11" s="77"/>
      <c r="HQI11" s="77"/>
      <c r="HQJ11" s="77"/>
      <c r="HQK11" s="77"/>
      <c r="HQL11" s="77"/>
      <c r="HQM11" s="77"/>
      <c r="HQN11" s="77"/>
      <c r="HQO11" s="77"/>
      <c r="HQP11" s="77"/>
      <c r="HQQ11" s="77"/>
      <c r="HQR11" s="77"/>
      <c r="HQS11" s="77"/>
      <c r="HQT11" s="77"/>
      <c r="HQU11" s="77"/>
      <c r="HQV11" s="77"/>
      <c r="HQW11" s="77"/>
      <c r="HQX11" s="77"/>
      <c r="HQY11" s="77"/>
      <c r="HQZ11" s="77"/>
      <c r="HRA11" s="77"/>
      <c r="HRB11" s="77"/>
      <c r="HRC11" s="77"/>
      <c r="HRD11" s="77"/>
      <c r="HRE11" s="77"/>
      <c r="HRF11" s="77"/>
      <c r="HRG11" s="77"/>
      <c r="HRH11" s="77"/>
      <c r="HRI11" s="77"/>
      <c r="HRJ11" s="77"/>
      <c r="HRK11" s="77"/>
      <c r="HRL11" s="77"/>
      <c r="HRM11" s="77"/>
      <c r="HRN11" s="77"/>
      <c r="HRO11" s="77"/>
      <c r="HRP11" s="77"/>
      <c r="HRQ11" s="77"/>
      <c r="HRR11" s="77"/>
      <c r="HRS11" s="77"/>
      <c r="HRT11" s="77"/>
      <c r="HRU11" s="77"/>
      <c r="HRV11" s="77"/>
      <c r="HRW11" s="77"/>
      <c r="HRX11" s="77"/>
      <c r="HRY11" s="77"/>
      <c r="HRZ11" s="77"/>
      <c r="HSA11" s="77"/>
      <c r="HSB11" s="77"/>
      <c r="HSC11" s="77"/>
      <c r="HSD11" s="77"/>
      <c r="HSE11" s="77"/>
      <c r="HSF11" s="77"/>
      <c r="HSG11" s="77"/>
      <c r="HSH11" s="77"/>
      <c r="HSI11" s="77"/>
      <c r="HSJ11" s="77"/>
      <c r="HSK11" s="77"/>
      <c r="HSL11" s="77"/>
      <c r="HSM11" s="77"/>
      <c r="HSN11" s="77"/>
      <c r="HSO11" s="77"/>
      <c r="HSP11" s="77"/>
      <c r="HSQ11" s="77"/>
      <c r="HSR11" s="77"/>
      <c r="HSS11" s="77"/>
      <c r="HST11" s="77"/>
      <c r="HSU11" s="77"/>
      <c r="HSV11" s="77"/>
      <c r="HSW11" s="77"/>
      <c r="HSX11" s="77"/>
      <c r="HSY11" s="77"/>
      <c r="HSZ11" s="77"/>
      <c r="HTA11" s="77"/>
      <c r="HTB11" s="77"/>
      <c r="HTC11" s="77"/>
      <c r="HTD11" s="77"/>
      <c r="HTE11" s="77"/>
      <c r="HTF11" s="77"/>
      <c r="HTG11" s="77"/>
      <c r="HTH11" s="77"/>
      <c r="HTI11" s="77"/>
      <c r="HTJ11" s="77"/>
      <c r="HTK11" s="77"/>
      <c r="HTL11" s="77"/>
      <c r="HTM11" s="77"/>
      <c r="HTN11" s="77"/>
      <c r="HTO11" s="77"/>
      <c r="HTP11" s="77"/>
      <c r="HTQ11" s="77"/>
      <c r="HTR11" s="77"/>
      <c r="HTS11" s="77"/>
      <c r="HTT11" s="77"/>
      <c r="HTU11" s="77"/>
      <c r="HTV11" s="77"/>
      <c r="HTW11" s="77"/>
      <c r="HTX11" s="77"/>
      <c r="HTY11" s="77"/>
      <c r="HTZ11" s="77"/>
      <c r="HUA11" s="77"/>
      <c r="HUB11" s="77"/>
      <c r="HUC11" s="77"/>
      <c r="HUD11" s="77"/>
      <c r="HUE11" s="77"/>
      <c r="HUF11" s="77"/>
      <c r="HUG11" s="77"/>
      <c r="HUH11" s="77"/>
      <c r="HUI11" s="77"/>
      <c r="HUJ11" s="77"/>
      <c r="HUK11" s="77"/>
      <c r="HUL11" s="77"/>
      <c r="HUM11" s="77"/>
      <c r="HUN11" s="77"/>
      <c r="HUO11" s="77"/>
      <c r="HUP11" s="77"/>
      <c r="HUQ11" s="77"/>
      <c r="HUR11" s="77"/>
      <c r="HUS11" s="77"/>
      <c r="HUT11" s="77"/>
      <c r="HUU11" s="77"/>
      <c r="HUV11" s="77"/>
      <c r="HUW11" s="77"/>
      <c r="HUX11" s="77"/>
      <c r="HUY11" s="77"/>
      <c r="HUZ11" s="77"/>
      <c r="HVA11" s="77"/>
      <c r="HVB11" s="77"/>
      <c r="HVC11" s="77"/>
      <c r="HVD11" s="77"/>
      <c r="HVE11" s="77"/>
      <c r="HVF11" s="77"/>
      <c r="HVG11" s="77"/>
      <c r="HVH11" s="77"/>
      <c r="HVI11" s="77"/>
      <c r="HVJ11" s="77"/>
      <c r="HVK11" s="77"/>
      <c r="HVL11" s="77"/>
      <c r="HVM11" s="77"/>
      <c r="HVN11" s="77"/>
      <c r="HVO11" s="77"/>
      <c r="HVP11" s="77"/>
      <c r="HVQ11" s="77"/>
      <c r="HVR11" s="77"/>
      <c r="HVS11" s="77"/>
      <c r="HVT11" s="77"/>
      <c r="HVU11" s="77"/>
      <c r="HVV11" s="77"/>
      <c r="HVW11" s="77"/>
      <c r="HVX11" s="77"/>
      <c r="HVY11" s="77"/>
      <c r="HVZ11" s="77"/>
      <c r="HWA11" s="77"/>
      <c r="HWB11" s="77"/>
      <c r="HWC11" s="77"/>
      <c r="HWD11" s="77"/>
      <c r="HWE11" s="77"/>
      <c r="HWF11" s="77"/>
      <c r="HWG11" s="77"/>
      <c r="HWH11" s="77"/>
      <c r="HWI11" s="77"/>
      <c r="HWJ11" s="77"/>
      <c r="HWK11" s="77"/>
      <c r="HWL11" s="77"/>
      <c r="HWM11" s="77"/>
      <c r="HWN11" s="77"/>
      <c r="HWO11" s="77"/>
      <c r="HWP11" s="77"/>
      <c r="HWQ11" s="77"/>
      <c r="HWR11" s="77"/>
      <c r="HWS11" s="77"/>
      <c r="HWT11" s="77"/>
      <c r="HWU11" s="77"/>
      <c r="HWV11" s="77"/>
      <c r="HWW11" s="77"/>
      <c r="HWX11" s="77"/>
      <c r="HWY11" s="77"/>
      <c r="HWZ11" s="77"/>
      <c r="HXA11" s="77"/>
      <c r="HXB11" s="77"/>
      <c r="HXC11" s="77"/>
      <c r="HXD11" s="77"/>
      <c r="HXE11" s="77"/>
      <c r="HXF11" s="77"/>
      <c r="HXG11" s="77"/>
      <c r="HXH11" s="77"/>
      <c r="HXI11" s="77"/>
      <c r="HXJ11" s="77"/>
      <c r="HXK11" s="77"/>
      <c r="HXL11" s="77"/>
      <c r="HXM11" s="77"/>
      <c r="HXN11" s="77"/>
      <c r="HXO11" s="77"/>
      <c r="HXP11" s="77"/>
      <c r="HXQ11" s="77"/>
      <c r="HXR11" s="77"/>
      <c r="HXS11" s="77"/>
      <c r="HXT11" s="77"/>
      <c r="HXU11" s="77"/>
      <c r="HXV11" s="77"/>
      <c r="HXW11" s="77"/>
      <c r="HXX11" s="77"/>
      <c r="HXY11" s="77"/>
      <c r="HXZ11" s="77"/>
      <c r="HYA11" s="77"/>
      <c r="HYB11" s="77"/>
      <c r="HYC11" s="77"/>
      <c r="HYD11" s="77"/>
      <c r="HYE11" s="77"/>
      <c r="HYF11" s="77"/>
      <c r="HYG11" s="77"/>
      <c r="HYH11" s="77"/>
      <c r="HYI11" s="77"/>
      <c r="HYJ11" s="77"/>
      <c r="HYK11" s="77"/>
      <c r="HYL11" s="77"/>
      <c r="HYM11" s="77"/>
      <c r="HYN11" s="77"/>
      <c r="HYO11" s="77"/>
      <c r="HYP11" s="77"/>
      <c r="HYQ11" s="77"/>
      <c r="HYR11" s="77"/>
      <c r="HYS11" s="77"/>
      <c r="HYT11" s="77"/>
      <c r="HYU11" s="77"/>
      <c r="HYV11" s="77"/>
      <c r="HYW11" s="77"/>
      <c r="HYX11" s="77"/>
      <c r="HYY11" s="77"/>
      <c r="HYZ11" s="77"/>
      <c r="HZA11" s="77"/>
      <c r="HZB11" s="77"/>
      <c r="HZC11" s="77"/>
      <c r="HZD11" s="77"/>
      <c r="HZE11" s="77"/>
      <c r="HZF11" s="77"/>
      <c r="HZG11" s="77"/>
      <c r="HZH11" s="77"/>
      <c r="HZI11" s="77"/>
      <c r="HZJ11" s="77"/>
      <c r="HZK11" s="77"/>
      <c r="HZL11" s="77"/>
      <c r="HZM11" s="77"/>
      <c r="HZN11" s="77"/>
      <c r="HZO11" s="77"/>
      <c r="HZP11" s="77"/>
      <c r="HZQ11" s="77"/>
      <c r="HZR11" s="77"/>
      <c r="HZS11" s="77"/>
      <c r="HZT11" s="77"/>
      <c r="HZU11" s="77"/>
      <c r="HZV11" s="77"/>
      <c r="HZW11" s="77"/>
      <c r="HZX11" s="77"/>
      <c r="HZY11" s="77"/>
      <c r="HZZ11" s="77"/>
      <c r="IAA11" s="77"/>
      <c r="IAB11" s="77"/>
      <c r="IAC11" s="77"/>
      <c r="IAD11" s="77"/>
      <c r="IAE11" s="77"/>
      <c r="IAF11" s="77"/>
      <c r="IAG11" s="77"/>
      <c r="IAH11" s="77"/>
      <c r="IAI11" s="77"/>
      <c r="IAJ11" s="77"/>
      <c r="IAK11" s="77"/>
      <c r="IAL11" s="77"/>
      <c r="IAM11" s="77"/>
      <c r="IAN11" s="77"/>
      <c r="IAO11" s="77"/>
      <c r="IAP11" s="77"/>
      <c r="IAQ11" s="77"/>
      <c r="IAR11" s="77"/>
      <c r="IAS11" s="77"/>
      <c r="IAT11" s="77"/>
      <c r="IAU11" s="77"/>
      <c r="IAV11" s="77"/>
      <c r="IAW11" s="77"/>
      <c r="IAX11" s="77"/>
      <c r="IAY11" s="77"/>
      <c r="IAZ11" s="77"/>
      <c r="IBA11" s="77"/>
      <c r="IBB11" s="77"/>
      <c r="IBC11" s="77"/>
      <c r="IBD11" s="77"/>
      <c r="IBE11" s="77"/>
      <c r="IBF11" s="77"/>
      <c r="IBG11" s="77"/>
      <c r="IBH11" s="77"/>
      <c r="IBI11" s="77"/>
      <c r="IBJ11" s="77"/>
      <c r="IBK11" s="77"/>
      <c r="IBL11" s="77"/>
      <c r="IBM11" s="77"/>
      <c r="IBN11" s="77"/>
      <c r="IBO11" s="77"/>
      <c r="IBP11" s="77"/>
      <c r="IBQ11" s="77"/>
      <c r="IBR11" s="77"/>
      <c r="IBS11" s="77"/>
      <c r="IBT11" s="77"/>
      <c r="IBU11" s="77"/>
      <c r="IBV11" s="77"/>
      <c r="IBW11" s="77"/>
      <c r="IBX11" s="77"/>
      <c r="IBY11" s="77"/>
      <c r="IBZ11" s="77"/>
      <c r="ICA11" s="77"/>
      <c r="ICB11" s="77"/>
      <c r="ICC11" s="77"/>
      <c r="ICD11" s="77"/>
      <c r="ICE11" s="77"/>
      <c r="ICF11" s="77"/>
      <c r="ICG11" s="77"/>
      <c r="ICH11" s="77"/>
      <c r="ICI11" s="77"/>
      <c r="ICJ11" s="77"/>
      <c r="ICK11" s="77"/>
      <c r="ICL11" s="77"/>
      <c r="ICM11" s="77"/>
      <c r="ICN11" s="77"/>
      <c r="ICO11" s="77"/>
      <c r="ICP11" s="77"/>
      <c r="ICQ11" s="77"/>
      <c r="ICR11" s="77"/>
      <c r="ICS11" s="77"/>
      <c r="ICT11" s="77"/>
      <c r="ICU11" s="77"/>
      <c r="ICV11" s="77"/>
      <c r="ICW11" s="77"/>
      <c r="ICX11" s="77"/>
      <c r="ICY11" s="77"/>
      <c r="ICZ11" s="77"/>
      <c r="IDA11" s="77"/>
      <c r="IDB11" s="77"/>
      <c r="IDC11" s="77"/>
      <c r="IDD11" s="77"/>
      <c r="IDE11" s="77"/>
      <c r="IDF11" s="77"/>
      <c r="IDG11" s="77"/>
      <c r="IDH11" s="77"/>
      <c r="IDI11" s="77"/>
      <c r="IDJ11" s="77"/>
      <c r="IDK11" s="77"/>
      <c r="IDL11" s="77"/>
      <c r="IDM11" s="77"/>
      <c r="IDN11" s="77"/>
      <c r="IDO11" s="77"/>
      <c r="IDP11" s="77"/>
      <c r="IDQ11" s="77"/>
      <c r="IDR11" s="77"/>
      <c r="IDS11" s="77"/>
      <c r="IDT11" s="77"/>
      <c r="IDU11" s="77"/>
      <c r="IDV11" s="77"/>
      <c r="IDW11" s="77"/>
      <c r="IDX11" s="77"/>
      <c r="IDY11" s="77"/>
      <c r="IDZ11" s="77"/>
      <c r="IEA11" s="77"/>
      <c r="IEB11" s="77"/>
      <c r="IEC11" s="77"/>
      <c r="IED11" s="77"/>
      <c r="IEE11" s="77"/>
      <c r="IEF11" s="77"/>
      <c r="IEG11" s="77"/>
      <c r="IEH11" s="77"/>
      <c r="IEI11" s="77"/>
      <c r="IEJ11" s="77"/>
      <c r="IEK11" s="77"/>
      <c r="IEL11" s="77"/>
      <c r="IEM11" s="77"/>
      <c r="IEN11" s="77"/>
      <c r="IEO11" s="77"/>
      <c r="IEP11" s="77"/>
      <c r="IEQ11" s="77"/>
      <c r="IER11" s="77"/>
      <c r="IES11" s="77"/>
      <c r="IET11" s="77"/>
      <c r="IEU11" s="77"/>
      <c r="IEV11" s="77"/>
      <c r="IEW11" s="77"/>
      <c r="IEX11" s="77"/>
      <c r="IEY11" s="77"/>
      <c r="IEZ11" s="77"/>
      <c r="IFA11" s="77"/>
      <c r="IFB11" s="77"/>
      <c r="IFC11" s="77"/>
      <c r="IFD11" s="77"/>
      <c r="IFE11" s="77"/>
      <c r="IFF11" s="77"/>
      <c r="IFG11" s="77"/>
      <c r="IFH11" s="77"/>
      <c r="IFI11" s="77"/>
      <c r="IFJ11" s="77"/>
      <c r="IFK11" s="77"/>
      <c r="IFL11" s="77"/>
      <c r="IFM11" s="77"/>
      <c r="IFN11" s="77"/>
      <c r="IFO11" s="77"/>
      <c r="IFP11" s="77"/>
      <c r="IFQ11" s="77"/>
      <c r="IFR11" s="77"/>
      <c r="IFS11" s="77"/>
      <c r="IFT11" s="77"/>
      <c r="IFU11" s="77"/>
      <c r="IFV11" s="77"/>
      <c r="IFW11" s="77"/>
      <c r="IFX11" s="77"/>
      <c r="IFY11" s="77"/>
      <c r="IFZ11" s="77"/>
      <c r="IGA11" s="77"/>
      <c r="IGB11" s="77"/>
      <c r="IGC11" s="77"/>
      <c r="IGD11" s="77"/>
      <c r="IGE11" s="77"/>
      <c r="IGF11" s="77"/>
      <c r="IGG11" s="77"/>
      <c r="IGH11" s="77"/>
      <c r="IGI11" s="77"/>
      <c r="IGJ11" s="77"/>
      <c r="IGK11" s="77"/>
      <c r="IGL11" s="77"/>
      <c r="IGM11" s="77"/>
      <c r="IGN11" s="77"/>
      <c r="IGO11" s="77"/>
      <c r="IGP11" s="77"/>
      <c r="IGQ11" s="77"/>
      <c r="IGR11" s="77"/>
      <c r="IGS11" s="77"/>
      <c r="IGT11" s="77"/>
      <c r="IGU11" s="77"/>
      <c r="IGV11" s="77"/>
      <c r="IGW11" s="77"/>
      <c r="IGX11" s="77"/>
      <c r="IGY11" s="77"/>
      <c r="IGZ11" s="77"/>
      <c r="IHA11" s="77"/>
      <c r="IHB11" s="77"/>
      <c r="IHC11" s="77"/>
      <c r="IHD11" s="77"/>
      <c r="IHE11" s="77"/>
      <c r="IHF11" s="77"/>
      <c r="IHG11" s="77"/>
      <c r="IHH11" s="77"/>
      <c r="IHI11" s="77"/>
      <c r="IHJ11" s="77"/>
      <c r="IHK11" s="77"/>
      <c r="IHL11" s="77"/>
      <c r="IHM11" s="77"/>
      <c r="IHN11" s="77"/>
      <c r="IHO11" s="77"/>
      <c r="IHP11" s="77"/>
      <c r="IHQ11" s="77"/>
      <c r="IHR11" s="77"/>
      <c r="IHS11" s="77"/>
      <c r="IHT11" s="77"/>
      <c r="IHU11" s="77"/>
      <c r="IHV11" s="77"/>
      <c r="IHW11" s="77"/>
      <c r="IHX11" s="77"/>
      <c r="IHY11" s="77"/>
      <c r="IHZ11" s="77"/>
      <c r="IIA11" s="77"/>
      <c r="IIB11" s="77"/>
      <c r="IIC11" s="77"/>
      <c r="IID11" s="77"/>
      <c r="IIE11" s="77"/>
      <c r="IIF11" s="77"/>
      <c r="IIG11" s="77"/>
      <c r="IIH11" s="77"/>
      <c r="III11" s="77"/>
      <c r="IIJ11" s="77"/>
      <c r="IIK11" s="77"/>
      <c r="IIL11" s="77"/>
      <c r="IIM11" s="77"/>
      <c r="IIN11" s="77"/>
      <c r="IIO11" s="77"/>
      <c r="IIP11" s="77"/>
      <c r="IIQ11" s="77"/>
      <c r="IIR11" s="77"/>
      <c r="IIS11" s="77"/>
      <c r="IIT11" s="77"/>
      <c r="IIU11" s="77"/>
      <c r="IIV11" s="77"/>
      <c r="IIW11" s="77"/>
      <c r="IIX11" s="77"/>
      <c r="IIY11" s="77"/>
      <c r="IIZ11" s="77"/>
      <c r="IJA11" s="77"/>
      <c r="IJB11" s="77"/>
      <c r="IJC11" s="77"/>
      <c r="IJD11" s="77"/>
      <c r="IJE11" s="77"/>
      <c r="IJF11" s="77"/>
      <c r="IJG11" s="77"/>
      <c r="IJH11" s="77"/>
      <c r="IJI11" s="77"/>
      <c r="IJJ11" s="77"/>
      <c r="IJK11" s="77"/>
      <c r="IJL11" s="77"/>
      <c r="IJM11" s="77"/>
      <c r="IJN11" s="77"/>
      <c r="IJO11" s="77"/>
      <c r="IJP11" s="77"/>
      <c r="IJQ11" s="77"/>
      <c r="IJR11" s="77"/>
      <c r="IJS11" s="77"/>
      <c r="IJT11" s="77"/>
      <c r="IJU11" s="77"/>
      <c r="IJV11" s="77"/>
      <c r="IJW11" s="77"/>
      <c r="IJX11" s="77"/>
      <c r="IJY11" s="77"/>
      <c r="IJZ11" s="77"/>
      <c r="IKA11" s="77"/>
      <c r="IKB11" s="77"/>
      <c r="IKC11" s="77"/>
      <c r="IKD11" s="77"/>
      <c r="IKE11" s="77"/>
      <c r="IKF11" s="77"/>
      <c r="IKG11" s="77"/>
      <c r="IKH11" s="77"/>
      <c r="IKI11" s="77"/>
      <c r="IKJ11" s="77"/>
      <c r="IKK11" s="77"/>
      <c r="IKL11" s="77"/>
      <c r="IKM11" s="77"/>
      <c r="IKN11" s="77"/>
      <c r="IKO11" s="77"/>
      <c r="IKP11" s="77"/>
      <c r="IKQ11" s="77"/>
      <c r="IKR11" s="77"/>
      <c r="IKS11" s="77"/>
      <c r="IKT11" s="77"/>
      <c r="IKU11" s="77"/>
      <c r="IKV11" s="77"/>
      <c r="IKW11" s="77"/>
      <c r="IKX11" s="77"/>
      <c r="IKY11" s="77"/>
      <c r="IKZ11" s="77"/>
      <c r="ILA11" s="77"/>
      <c r="ILB11" s="77"/>
      <c r="ILC11" s="77"/>
      <c r="ILD11" s="77"/>
      <c r="ILE11" s="77"/>
      <c r="ILF11" s="77"/>
      <c r="ILG11" s="77"/>
      <c r="ILH11" s="77"/>
      <c r="ILI11" s="77"/>
      <c r="ILJ11" s="77"/>
      <c r="ILK11" s="77"/>
      <c r="ILL11" s="77"/>
      <c r="ILM11" s="77"/>
      <c r="ILN11" s="77"/>
      <c r="ILO11" s="77"/>
      <c r="ILP11" s="77"/>
      <c r="ILQ11" s="77"/>
      <c r="ILR11" s="77"/>
      <c r="ILS11" s="77"/>
      <c r="ILT11" s="77"/>
      <c r="ILU11" s="77"/>
      <c r="ILV11" s="77"/>
      <c r="ILW11" s="77"/>
      <c r="ILX11" s="77"/>
      <c r="ILY11" s="77"/>
      <c r="ILZ11" s="77"/>
      <c r="IMA11" s="77"/>
      <c r="IMB11" s="77"/>
      <c r="IMC11" s="77"/>
      <c r="IMD11" s="77"/>
      <c r="IME11" s="77"/>
      <c r="IMF11" s="77"/>
      <c r="IMG11" s="77"/>
      <c r="IMH11" s="77"/>
      <c r="IMI11" s="77"/>
      <c r="IMJ11" s="77"/>
      <c r="IMK11" s="77"/>
      <c r="IML11" s="77"/>
      <c r="IMM11" s="77"/>
      <c r="IMN11" s="77"/>
      <c r="IMO11" s="77"/>
      <c r="IMP11" s="77"/>
      <c r="IMQ11" s="77"/>
      <c r="IMR11" s="77"/>
      <c r="IMS11" s="77"/>
      <c r="IMT11" s="77"/>
      <c r="IMU11" s="77"/>
      <c r="IMV11" s="77"/>
      <c r="IMW11" s="77"/>
      <c r="IMX11" s="77"/>
      <c r="IMY11" s="77"/>
      <c r="IMZ11" s="77"/>
      <c r="INA11" s="77"/>
      <c r="INB11" s="77"/>
      <c r="INC11" s="77"/>
      <c r="IND11" s="77"/>
      <c r="INE11" s="77"/>
      <c r="INF11" s="77"/>
      <c r="ING11" s="77"/>
      <c r="INH11" s="77"/>
      <c r="INI11" s="77"/>
      <c r="INJ11" s="77"/>
      <c r="INK11" s="77"/>
      <c r="INL11" s="77"/>
      <c r="INM11" s="77"/>
      <c r="INN11" s="77"/>
      <c r="INO11" s="77"/>
      <c r="INP11" s="77"/>
      <c r="INQ11" s="77"/>
      <c r="INR11" s="77"/>
      <c r="INS11" s="77"/>
      <c r="INT11" s="77"/>
      <c r="INU11" s="77"/>
      <c r="INV11" s="77"/>
      <c r="INW11" s="77"/>
      <c r="INX11" s="77"/>
      <c r="INY11" s="77"/>
      <c r="INZ11" s="77"/>
      <c r="IOA11" s="77"/>
      <c r="IOB11" s="77"/>
      <c r="IOC11" s="77"/>
      <c r="IOD11" s="77"/>
      <c r="IOE11" s="77"/>
      <c r="IOF11" s="77"/>
      <c r="IOG11" s="77"/>
      <c r="IOH11" s="77"/>
      <c r="IOI11" s="77"/>
      <c r="IOJ11" s="77"/>
      <c r="IOK11" s="77"/>
      <c r="IOL11" s="77"/>
      <c r="IOM11" s="77"/>
      <c r="ION11" s="77"/>
      <c r="IOO11" s="77"/>
      <c r="IOP11" s="77"/>
      <c r="IOQ11" s="77"/>
      <c r="IOR11" s="77"/>
      <c r="IOS11" s="77"/>
      <c r="IOT11" s="77"/>
      <c r="IOU11" s="77"/>
      <c r="IOV11" s="77"/>
      <c r="IOW11" s="77"/>
      <c r="IOX11" s="77"/>
      <c r="IOY11" s="77"/>
      <c r="IOZ11" s="77"/>
      <c r="IPA11" s="77"/>
      <c r="IPB11" s="77"/>
      <c r="IPC11" s="77"/>
      <c r="IPD11" s="77"/>
      <c r="IPE11" s="77"/>
      <c r="IPF11" s="77"/>
      <c r="IPG11" s="77"/>
      <c r="IPH11" s="77"/>
      <c r="IPI11" s="77"/>
      <c r="IPJ11" s="77"/>
      <c r="IPK11" s="77"/>
      <c r="IPL11" s="77"/>
      <c r="IPM11" s="77"/>
      <c r="IPN11" s="77"/>
      <c r="IPO11" s="77"/>
      <c r="IPP11" s="77"/>
      <c r="IPQ11" s="77"/>
      <c r="IPR11" s="77"/>
      <c r="IPS11" s="77"/>
      <c r="IPT11" s="77"/>
      <c r="IPU11" s="77"/>
      <c r="IPV11" s="77"/>
      <c r="IPW11" s="77"/>
      <c r="IPX11" s="77"/>
      <c r="IPY11" s="77"/>
      <c r="IPZ11" s="77"/>
      <c r="IQA11" s="77"/>
      <c r="IQB11" s="77"/>
      <c r="IQC11" s="77"/>
      <c r="IQD11" s="77"/>
      <c r="IQE11" s="77"/>
      <c r="IQF11" s="77"/>
      <c r="IQG11" s="77"/>
      <c r="IQH11" s="77"/>
      <c r="IQI11" s="77"/>
      <c r="IQJ11" s="77"/>
      <c r="IQK11" s="77"/>
      <c r="IQL11" s="77"/>
      <c r="IQM11" s="77"/>
      <c r="IQN11" s="77"/>
      <c r="IQO11" s="77"/>
      <c r="IQP11" s="77"/>
      <c r="IQQ11" s="77"/>
      <c r="IQR11" s="77"/>
      <c r="IQS11" s="77"/>
      <c r="IQT11" s="77"/>
      <c r="IQU11" s="77"/>
      <c r="IQV11" s="77"/>
      <c r="IQW11" s="77"/>
      <c r="IQX11" s="77"/>
      <c r="IQY11" s="77"/>
      <c r="IQZ11" s="77"/>
      <c r="IRA11" s="77"/>
      <c r="IRB11" s="77"/>
      <c r="IRC11" s="77"/>
      <c r="IRD11" s="77"/>
      <c r="IRE11" s="77"/>
      <c r="IRF11" s="77"/>
      <c r="IRG11" s="77"/>
      <c r="IRH11" s="77"/>
      <c r="IRI11" s="77"/>
      <c r="IRJ11" s="77"/>
      <c r="IRK11" s="77"/>
      <c r="IRL11" s="77"/>
      <c r="IRM11" s="77"/>
      <c r="IRN11" s="77"/>
      <c r="IRO11" s="77"/>
      <c r="IRP11" s="77"/>
      <c r="IRQ11" s="77"/>
      <c r="IRR11" s="77"/>
      <c r="IRS11" s="77"/>
      <c r="IRT11" s="77"/>
      <c r="IRU11" s="77"/>
      <c r="IRV11" s="77"/>
      <c r="IRW11" s="77"/>
      <c r="IRX11" s="77"/>
      <c r="IRY11" s="77"/>
      <c r="IRZ11" s="77"/>
      <c r="ISA11" s="77"/>
      <c r="ISB11" s="77"/>
      <c r="ISC11" s="77"/>
      <c r="ISD11" s="77"/>
      <c r="ISE11" s="77"/>
      <c r="ISF11" s="77"/>
      <c r="ISG11" s="77"/>
      <c r="ISH11" s="77"/>
      <c r="ISI11" s="77"/>
      <c r="ISJ11" s="77"/>
      <c r="ISK11" s="77"/>
      <c r="ISL11" s="77"/>
      <c r="ISM11" s="77"/>
      <c r="ISN11" s="77"/>
      <c r="ISO11" s="77"/>
      <c r="ISP11" s="77"/>
      <c r="ISQ11" s="77"/>
      <c r="ISR11" s="77"/>
      <c r="ISS11" s="77"/>
      <c r="IST11" s="77"/>
      <c r="ISU11" s="77"/>
      <c r="ISV11" s="77"/>
      <c r="ISW11" s="77"/>
      <c r="ISX11" s="77"/>
      <c r="ISY11" s="77"/>
      <c r="ISZ11" s="77"/>
      <c r="ITA11" s="77"/>
      <c r="ITB11" s="77"/>
      <c r="ITC11" s="77"/>
      <c r="ITD11" s="77"/>
      <c r="ITE11" s="77"/>
      <c r="ITF11" s="77"/>
      <c r="ITG11" s="77"/>
      <c r="ITH11" s="77"/>
      <c r="ITI11" s="77"/>
      <c r="ITJ11" s="77"/>
      <c r="ITK11" s="77"/>
      <c r="ITL11" s="77"/>
      <c r="ITM11" s="77"/>
      <c r="ITN11" s="77"/>
      <c r="ITO11" s="77"/>
      <c r="ITP11" s="77"/>
      <c r="ITQ11" s="77"/>
      <c r="ITR11" s="77"/>
      <c r="ITS11" s="77"/>
      <c r="ITT11" s="77"/>
      <c r="ITU11" s="77"/>
      <c r="ITV11" s="77"/>
      <c r="ITW11" s="77"/>
      <c r="ITX11" s="77"/>
      <c r="ITY11" s="77"/>
      <c r="ITZ11" s="77"/>
      <c r="IUA11" s="77"/>
      <c r="IUB11" s="77"/>
      <c r="IUC11" s="77"/>
      <c r="IUD11" s="77"/>
      <c r="IUE11" s="77"/>
      <c r="IUF11" s="77"/>
      <c r="IUG11" s="77"/>
      <c r="IUH11" s="77"/>
      <c r="IUI11" s="77"/>
      <c r="IUJ11" s="77"/>
      <c r="IUK11" s="77"/>
      <c r="IUL11" s="77"/>
      <c r="IUM11" s="77"/>
      <c r="IUN11" s="77"/>
      <c r="IUO11" s="77"/>
      <c r="IUP11" s="77"/>
      <c r="IUQ11" s="77"/>
      <c r="IUR11" s="77"/>
      <c r="IUS11" s="77"/>
      <c r="IUT11" s="77"/>
      <c r="IUU11" s="77"/>
      <c r="IUV11" s="77"/>
      <c r="IUW11" s="77"/>
      <c r="IUX11" s="77"/>
      <c r="IUY11" s="77"/>
      <c r="IUZ11" s="77"/>
      <c r="IVA11" s="77"/>
      <c r="IVB11" s="77"/>
      <c r="IVC11" s="77"/>
      <c r="IVD11" s="77"/>
      <c r="IVE11" s="77"/>
      <c r="IVF11" s="77"/>
      <c r="IVG11" s="77"/>
      <c r="IVH11" s="77"/>
      <c r="IVI11" s="77"/>
      <c r="IVJ11" s="77"/>
      <c r="IVK11" s="77"/>
      <c r="IVL11" s="77"/>
      <c r="IVM11" s="77"/>
      <c r="IVN11" s="77"/>
      <c r="IVO11" s="77"/>
      <c r="IVP11" s="77"/>
      <c r="IVQ11" s="77"/>
      <c r="IVR11" s="77"/>
      <c r="IVS11" s="77"/>
      <c r="IVT11" s="77"/>
      <c r="IVU11" s="77"/>
      <c r="IVV11" s="77"/>
      <c r="IVW11" s="77"/>
      <c r="IVX11" s="77"/>
      <c r="IVY11" s="77"/>
      <c r="IVZ11" s="77"/>
      <c r="IWA11" s="77"/>
      <c r="IWB11" s="77"/>
      <c r="IWC11" s="77"/>
      <c r="IWD11" s="77"/>
      <c r="IWE11" s="77"/>
      <c r="IWF11" s="77"/>
      <c r="IWG11" s="77"/>
      <c r="IWH11" s="77"/>
      <c r="IWI11" s="77"/>
      <c r="IWJ11" s="77"/>
      <c r="IWK11" s="77"/>
      <c r="IWL11" s="77"/>
      <c r="IWM11" s="77"/>
      <c r="IWN11" s="77"/>
      <c r="IWO11" s="77"/>
      <c r="IWP11" s="77"/>
      <c r="IWQ11" s="77"/>
      <c r="IWR11" s="77"/>
      <c r="IWS11" s="77"/>
      <c r="IWT11" s="77"/>
      <c r="IWU11" s="77"/>
      <c r="IWV11" s="77"/>
      <c r="IWW11" s="77"/>
      <c r="IWX11" s="77"/>
      <c r="IWY11" s="77"/>
      <c r="IWZ11" s="77"/>
      <c r="IXA11" s="77"/>
      <c r="IXB11" s="77"/>
      <c r="IXC11" s="77"/>
      <c r="IXD11" s="77"/>
      <c r="IXE11" s="77"/>
      <c r="IXF11" s="77"/>
      <c r="IXG11" s="77"/>
      <c r="IXH11" s="77"/>
      <c r="IXI11" s="77"/>
      <c r="IXJ11" s="77"/>
      <c r="IXK11" s="77"/>
      <c r="IXL11" s="77"/>
      <c r="IXM11" s="77"/>
      <c r="IXN11" s="77"/>
      <c r="IXO11" s="77"/>
      <c r="IXP11" s="77"/>
      <c r="IXQ11" s="77"/>
      <c r="IXR11" s="77"/>
      <c r="IXS11" s="77"/>
      <c r="IXT11" s="77"/>
      <c r="IXU11" s="77"/>
      <c r="IXV11" s="77"/>
      <c r="IXW11" s="77"/>
      <c r="IXX11" s="77"/>
      <c r="IXY11" s="77"/>
      <c r="IXZ11" s="77"/>
      <c r="IYA11" s="77"/>
      <c r="IYB11" s="77"/>
      <c r="IYC11" s="77"/>
      <c r="IYD11" s="77"/>
      <c r="IYE11" s="77"/>
      <c r="IYF11" s="77"/>
      <c r="IYG11" s="77"/>
      <c r="IYH11" s="77"/>
      <c r="IYI11" s="77"/>
      <c r="IYJ11" s="77"/>
      <c r="IYK11" s="77"/>
      <c r="IYL11" s="77"/>
      <c r="IYM11" s="77"/>
      <c r="IYN11" s="77"/>
      <c r="IYO11" s="77"/>
      <c r="IYP11" s="77"/>
      <c r="IYQ11" s="77"/>
      <c r="IYR11" s="77"/>
      <c r="IYS11" s="77"/>
      <c r="IYT11" s="77"/>
      <c r="IYU11" s="77"/>
      <c r="IYV11" s="77"/>
      <c r="IYW11" s="77"/>
      <c r="IYX11" s="77"/>
      <c r="IYY11" s="77"/>
      <c r="IYZ11" s="77"/>
      <c r="IZA11" s="77"/>
      <c r="IZB11" s="77"/>
      <c r="IZC11" s="77"/>
      <c r="IZD11" s="77"/>
      <c r="IZE11" s="77"/>
      <c r="IZF11" s="77"/>
      <c r="IZG11" s="77"/>
      <c r="IZH11" s="77"/>
      <c r="IZI11" s="77"/>
      <c r="IZJ11" s="77"/>
      <c r="IZK11" s="77"/>
      <c r="IZL11" s="77"/>
      <c r="IZM11" s="77"/>
      <c r="IZN11" s="77"/>
      <c r="IZO11" s="77"/>
      <c r="IZP11" s="77"/>
      <c r="IZQ11" s="77"/>
      <c r="IZR11" s="77"/>
      <c r="IZS11" s="77"/>
      <c r="IZT11" s="77"/>
      <c r="IZU11" s="77"/>
      <c r="IZV11" s="77"/>
      <c r="IZW11" s="77"/>
      <c r="IZX11" s="77"/>
      <c r="IZY11" s="77"/>
      <c r="IZZ11" s="77"/>
      <c r="JAA11" s="77"/>
      <c r="JAB11" s="77"/>
      <c r="JAC11" s="77"/>
      <c r="JAD11" s="77"/>
      <c r="JAE11" s="77"/>
      <c r="JAF11" s="77"/>
      <c r="JAG11" s="77"/>
      <c r="JAH11" s="77"/>
      <c r="JAI11" s="77"/>
      <c r="JAJ11" s="77"/>
      <c r="JAK11" s="77"/>
      <c r="JAL11" s="77"/>
      <c r="JAM11" s="77"/>
      <c r="JAN11" s="77"/>
      <c r="JAO11" s="77"/>
      <c r="JAP11" s="77"/>
      <c r="JAQ11" s="77"/>
      <c r="JAR11" s="77"/>
      <c r="JAS11" s="77"/>
      <c r="JAT11" s="77"/>
      <c r="JAU11" s="77"/>
      <c r="JAV11" s="77"/>
      <c r="JAW11" s="77"/>
      <c r="JAX11" s="77"/>
      <c r="JAY11" s="77"/>
      <c r="JAZ11" s="77"/>
      <c r="JBA11" s="77"/>
      <c r="JBB11" s="77"/>
      <c r="JBC11" s="77"/>
      <c r="JBD11" s="77"/>
      <c r="JBE11" s="77"/>
      <c r="JBF11" s="77"/>
      <c r="JBG11" s="77"/>
      <c r="JBH11" s="77"/>
      <c r="JBI11" s="77"/>
      <c r="JBJ11" s="77"/>
      <c r="JBK11" s="77"/>
      <c r="JBL11" s="77"/>
      <c r="JBM11" s="77"/>
      <c r="JBN11" s="77"/>
      <c r="JBO11" s="77"/>
      <c r="JBP11" s="77"/>
      <c r="JBQ11" s="77"/>
      <c r="JBR11" s="77"/>
      <c r="JBS11" s="77"/>
      <c r="JBT11" s="77"/>
      <c r="JBU11" s="77"/>
      <c r="JBV11" s="77"/>
      <c r="JBW11" s="77"/>
      <c r="JBX11" s="77"/>
      <c r="JBY11" s="77"/>
      <c r="JBZ11" s="77"/>
      <c r="JCA11" s="77"/>
      <c r="JCB11" s="77"/>
      <c r="JCC11" s="77"/>
      <c r="JCD11" s="77"/>
      <c r="JCE11" s="77"/>
      <c r="JCF11" s="77"/>
      <c r="JCG11" s="77"/>
      <c r="JCH11" s="77"/>
      <c r="JCI11" s="77"/>
      <c r="JCJ11" s="77"/>
      <c r="JCK11" s="77"/>
      <c r="JCL11" s="77"/>
      <c r="JCM11" s="77"/>
      <c r="JCN11" s="77"/>
      <c r="JCO11" s="77"/>
      <c r="JCP11" s="77"/>
      <c r="JCQ11" s="77"/>
      <c r="JCR11" s="77"/>
      <c r="JCS11" s="77"/>
      <c r="JCT11" s="77"/>
      <c r="JCU11" s="77"/>
      <c r="JCV11" s="77"/>
      <c r="JCW11" s="77"/>
      <c r="JCX11" s="77"/>
      <c r="JCY11" s="77"/>
      <c r="JCZ11" s="77"/>
      <c r="JDA11" s="77"/>
      <c r="JDB11" s="77"/>
      <c r="JDC11" s="77"/>
      <c r="JDD11" s="77"/>
      <c r="JDE11" s="77"/>
      <c r="JDF11" s="77"/>
      <c r="JDG11" s="77"/>
      <c r="JDH11" s="77"/>
      <c r="JDI11" s="77"/>
      <c r="JDJ11" s="77"/>
      <c r="JDK11" s="77"/>
      <c r="JDL11" s="77"/>
      <c r="JDM11" s="77"/>
      <c r="JDN11" s="77"/>
      <c r="JDO11" s="77"/>
      <c r="JDP11" s="77"/>
      <c r="JDQ11" s="77"/>
      <c r="JDR11" s="77"/>
      <c r="JDS11" s="77"/>
      <c r="JDT11" s="77"/>
      <c r="JDU11" s="77"/>
      <c r="JDV11" s="77"/>
      <c r="JDW11" s="77"/>
      <c r="JDX11" s="77"/>
      <c r="JDY11" s="77"/>
      <c r="JDZ11" s="77"/>
      <c r="JEA11" s="77"/>
      <c r="JEB11" s="77"/>
      <c r="JEC11" s="77"/>
      <c r="JED11" s="77"/>
      <c r="JEE11" s="77"/>
      <c r="JEF11" s="77"/>
      <c r="JEG11" s="77"/>
      <c r="JEH11" s="77"/>
      <c r="JEI11" s="77"/>
      <c r="JEJ11" s="77"/>
      <c r="JEK11" s="77"/>
      <c r="JEL11" s="77"/>
      <c r="JEM11" s="77"/>
      <c r="JEN11" s="77"/>
      <c r="JEO11" s="77"/>
      <c r="JEP11" s="77"/>
      <c r="JEQ11" s="77"/>
      <c r="JER11" s="77"/>
      <c r="JES11" s="77"/>
      <c r="JET11" s="77"/>
      <c r="JEU11" s="77"/>
      <c r="JEV11" s="77"/>
      <c r="JEW11" s="77"/>
      <c r="JEX11" s="77"/>
      <c r="JEY11" s="77"/>
      <c r="JEZ11" s="77"/>
      <c r="JFA11" s="77"/>
      <c r="JFB11" s="77"/>
      <c r="JFC11" s="77"/>
      <c r="JFD11" s="77"/>
      <c r="JFE11" s="77"/>
      <c r="JFF11" s="77"/>
      <c r="JFG11" s="77"/>
      <c r="JFH11" s="77"/>
      <c r="JFI11" s="77"/>
      <c r="JFJ11" s="77"/>
      <c r="JFK11" s="77"/>
      <c r="JFL11" s="77"/>
      <c r="JFM11" s="77"/>
      <c r="JFN11" s="77"/>
      <c r="JFO11" s="77"/>
      <c r="JFP11" s="77"/>
      <c r="JFQ11" s="77"/>
      <c r="JFR11" s="77"/>
      <c r="JFS11" s="77"/>
      <c r="JFT11" s="77"/>
      <c r="JFU11" s="77"/>
      <c r="JFV11" s="77"/>
      <c r="JFW11" s="77"/>
      <c r="JFX11" s="77"/>
      <c r="JFY11" s="77"/>
      <c r="JFZ11" s="77"/>
      <c r="JGA11" s="77"/>
      <c r="JGB11" s="77"/>
      <c r="JGC11" s="77"/>
      <c r="JGD11" s="77"/>
      <c r="JGE11" s="77"/>
      <c r="JGF11" s="77"/>
      <c r="JGG11" s="77"/>
      <c r="JGH11" s="77"/>
      <c r="JGI11" s="77"/>
      <c r="JGJ11" s="77"/>
      <c r="JGK11" s="77"/>
      <c r="JGL11" s="77"/>
      <c r="JGM11" s="77"/>
      <c r="JGN11" s="77"/>
      <c r="JGO11" s="77"/>
      <c r="JGP11" s="77"/>
      <c r="JGQ11" s="77"/>
      <c r="JGR11" s="77"/>
      <c r="JGS11" s="77"/>
      <c r="JGT11" s="77"/>
      <c r="JGU11" s="77"/>
      <c r="JGV11" s="77"/>
      <c r="JGW11" s="77"/>
      <c r="JGX11" s="77"/>
      <c r="JGY11" s="77"/>
      <c r="JGZ11" s="77"/>
      <c r="JHA11" s="77"/>
      <c r="JHB11" s="77"/>
      <c r="JHC11" s="77"/>
      <c r="JHD11" s="77"/>
      <c r="JHE11" s="77"/>
      <c r="JHF11" s="77"/>
      <c r="JHG11" s="77"/>
      <c r="JHH11" s="77"/>
      <c r="JHI11" s="77"/>
      <c r="JHJ11" s="77"/>
      <c r="JHK11" s="77"/>
      <c r="JHL11" s="77"/>
      <c r="JHM11" s="77"/>
      <c r="JHN11" s="77"/>
      <c r="JHO11" s="77"/>
      <c r="JHP11" s="77"/>
      <c r="JHQ11" s="77"/>
      <c r="JHR11" s="77"/>
      <c r="JHS11" s="77"/>
      <c r="JHT11" s="77"/>
      <c r="JHU11" s="77"/>
      <c r="JHV11" s="77"/>
      <c r="JHW11" s="77"/>
      <c r="JHX11" s="77"/>
      <c r="JHY11" s="77"/>
      <c r="JHZ11" s="77"/>
      <c r="JIA11" s="77"/>
      <c r="JIB11" s="77"/>
      <c r="JIC11" s="77"/>
      <c r="JID11" s="77"/>
      <c r="JIE11" s="77"/>
      <c r="JIF11" s="77"/>
      <c r="JIG11" s="77"/>
      <c r="JIH11" s="77"/>
      <c r="JII11" s="77"/>
      <c r="JIJ11" s="77"/>
      <c r="JIK11" s="77"/>
      <c r="JIL11" s="77"/>
      <c r="JIM11" s="77"/>
      <c r="JIN11" s="77"/>
      <c r="JIO11" s="77"/>
      <c r="JIP11" s="77"/>
      <c r="JIQ11" s="77"/>
      <c r="JIR11" s="77"/>
      <c r="JIS11" s="77"/>
      <c r="JIT11" s="77"/>
      <c r="JIU11" s="77"/>
      <c r="JIV11" s="77"/>
      <c r="JIW11" s="77"/>
      <c r="JIX11" s="77"/>
      <c r="JIY11" s="77"/>
      <c r="JIZ11" s="77"/>
      <c r="JJA11" s="77"/>
      <c r="JJB11" s="77"/>
      <c r="JJC11" s="77"/>
      <c r="JJD11" s="77"/>
      <c r="JJE11" s="77"/>
      <c r="JJF11" s="77"/>
      <c r="JJG11" s="77"/>
      <c r="JJH11" s="77"/>
      <c r="JJI11" s="77"/>
      <c r="JJJ11" s="77"/>
      <c r="JJK11" s="77"/>
      <c r="JJL11" s="77"/>
      <c r="JJM11" s="77"/>
      <c r="JJN11" s="77"/>
      <c r="JJO11" s="77"/>
      <c r="JJP11" s="77"/>
      <c r="JJQ11" s="77"/>
      <c r="JJR11" s="77"/>
      <c r="JJS11" s="77"/>
      <c r="JJT11" s="77"/>
      <c r="JJU11" s="77"/>
      <c r="JJV11" s="77"/>
      <c r="JJW11" s="77"/>
      <c r="JJX11" s="77"/>
      <c r="JJY11" s="77"/>
      <c r="JJZ11" s="77"/>
      <c r="JKA11" s="77"/>
      <c r="JKB11" s="77"/>
      <c r="JKC11" s="77"/>
      <c r="JKD11" s="77"/>
      <c r="JKE11" s="77"/>
      <c r="JKF11" s="77"/>
      <c r="JKG11" s="77"/>
      <c r="JKH11" s="77"/>
      <c r="JKI11" s="77"/>
      <c r="JKJ11" s="77"/>
      <c r="JKK11" s="77"/>
      <c r="JKL11" s="77"/>
      <c r="JKM11" s="77"/>
      <c r="JKN11" s="77"/>
      <c r="JKO11" s="77"/>
      <c r="JKP11" s="77"/>
      <c r="JKQ11" s="77"/>
      <c r="JKR11" s="77"/>
      <c r="JKS11" s="77"/>
      <c r="JKT11" s="77"/>
      <c r="JKU11" s="77"/>
      <c r="JKV11" s="77"/>
      <c r="JKW11" s="77"/>
      <c r="JKX11" s="77"/>
      <c r="JKY11" s="77"/>
      <c r="JKZ11" s="77"/>
      <c r="JLA11" s="77"/>
      <c r="JLB11" s="77"/>
      <c r="JLC11" s="77"/>
      <c r="JLD11" s="77"/>
      <c r="JLE11" s="77"/>
      <c r="JLF11" s="77"/>
      <c r="JLG11" s="77"/>
      <c r="JLH11" s="77"/>
      <c r="JLI11" s="77"/>
      <c r="JLJ11" s="77"/>
      <c r="JLK11" s="77"/>
      <c r="JLL11" s="77"/>
      <c r="JLM11" s="77"/>
      <c r="JLN11" s="77"/>
      <c r="JLO11" s="77"/>
      <c r="JLP11" s="77"/>
      <c r="JLQ11" s="77"/>
      <c r="JLR11" s="77"/>
      <c r="JLS11" s="77"/>
      <c r="JLT11" s="77"/>
      <c r="JLU11" s="77"/>
      <c r="JLV11" s="77"/>
      <c r="JLW11" s="77"/>
      <c r="JLX11" s="77"/>
      <c r="JLY11" s="77"/>
      <c r="JLZ11" s="77"/>
      <c r="JMA11" s="77"/>
      <c r="JMB11" s="77"/>
      <c r="JMC11" s="77"/>
      <c r="JMD11" s="77"/>
      <c r="JME11" s="77"/>
      <c r="JMF11" s="77"/>
      <c r="JMG11" s="77"/>
      <c r="JMH11" s="77"/>
      <c r="JMI11" s="77"/>
      <c r="JMJ11" s="77"/>
      <c r="JMK11" s="77"/>
      <c r="JML11" s="77"/>
      <c r="JMM11" s="77"/>
      <c r="JMN11" s="77"/>
      <c r="JMO11" s="77"/>
      <c r="JMP11" s="77"/>
      <c r="JMQ11" s="77"/>
      <c r="JMR11" s="77"/>
      <c r="JMS11" s="77"/>
      <c r="JMT11" s="77"/>
      <c r="JMU11" s="77"/>
      <c r="JMV11" s="77"/>
      <c r="JMW11" s="77"/>
      <c r="JMX11" s="77"/>
      <c r="JMY11" s="77"/>
      <c r="JMZ11" s="77"/>
      <c r="JNA11" s="77"/>
      <c r="JNB11" s="77"/>
      <c r="JNC11" s="77"/>
      <c r="JND11" s="77"/>
      <c r="JNE11" s="77"/>
      <c r="JNF11" s="77"/>
      <c r="JNG11" s="77"/>
      <c r="JNH11" s="77"/>
      <c r="JNI11" s="77"/>
      <c r="JNJ11" s="77"/>
      <c r="JNK11" s="77"/>
      <c r="JNL11" s="77"/>
      <c r="JNM11" s="77"/>
      <c r="JNN11" s="77"/>
      <c r="JNO11" s="77"/>
      <c r="JNP11" s="77"/>
      <c r="JNQ11" s="77"/>
      <c r="JNR11" s="77"/>
      <c r="JNS11" s="77"/>
      <c r="JNT11" s="77"/>
      <c r="JNU11" s="77"/>
      <c r="JNV11" s="77"/>
      <c r="JNW11" s="77"/>
      <c r="JNX11" s="77"/>
      <c r="JNY11" s="77"/>
      <c r="JNZ11" s="77"/>
      <c r="JOA11" s="77"/>
      <c r="JOB11" s="77"/>
      <c r="JOC11" s="77"/>
      <c r="JOD11" s="77"/>
      <c r="JOE11" s="77"/>
      <c r="JOF11" s="77"/>
      <c r="JOG11" s="77"/>
      <c r="JOH11" s="77"/>
      <c r="JOI11" s="77"/>
      <c r="JOJ11" s="77"/>
      <c r="JOK11" s="77"/>
      <c r="JOL11" s="77"/>
      <c r="JOM11" s="77"/>
      <c r="JON11" s="77"/>
      <c r="JOO11" s="77"/>
      <c r="JOP11" s="77"/>
      <c r="JOQ11" s="77"/>
      <c r="JOR11" s="77"/>
      <c r="JOS11" s="77"/>
      <c r="JOT11" s="77"/>
      <c r="JOU11" s="77"/>
      <c r="JOV11" s="77"/>
      <c r="JOW11" s="77"/>
      <c r="JOX11" s="77"/>
      <c r="JOY11" s="77"/>
      <c r="JOZ11" s="77"/>
      <c r="JPA11" s="77"/>
      <c r="JPB11" s="77"/>
      <c r="JPC11" s="77"/>
      <c r="JPD11" s="77"/>
      <c r="JPE11" s="77"/>
      <c r="JPF11" s="77"/>
      <c r="JPG11" s="77"/>
      <c r="JPH11" s="77"/>
      <c r="JPI11" s="77"/>
      <c r="JPJ11" s="77"/>
      <c r="JPK11" s="77"/>
      <c r="JPL11" s="77"/>
      <c r="JPM11" s="77"/>
      <c r="JPN11" s="77"/>
      <c r="JPO11" s="77"/>
      <c r="JPP11" s="77"/>
      <c r="JPQ11" s="77"/>
      <c r="JPR11" s="77"/>
      <c r="JPS11" s="77"/>
      <c r="JPT11" s="77"/>
      <c r="JPU11" s="77"/>
      <c r="JPV11" s="77"/>
      <c r="JPW11" s="77"/>
      <c r="JPX11" s="77"/>
      <c r="JPY11" s="77"/>
      <c r="JPZ11" s="77"/>
      <c r="JQA11" s="77"/>
      <c r="JQB11" s="77"/>
      <c r="JQC11" s="77"/>
      <c r="JQD11" s="77"/>
      <c r="JQE11" s="77"/>
      <c r="JQF11" s="77"/>
      <c r="JQG11" s="77"/>
      <c r="JQH11" s="77"/>
      <c r="JQI11" s="77"/>
      <c r="JQJ11" s="77"/>
      <c r="JQK11" s="77"/>
      <c r="JQL11" s="77"/>
      <c r="JQM11" s="77"/>
      <c r="JQN11" s="77"/>
      <c r="JQO11" s="77"/>
      <c r="JQP11" s="77"/>
      <c r="JQQ11" s="77"/>
      <c r="JQR11" s="77"/>
      <c r="JQS11" s="77"/>
      <c r="JQT11" s="77"/>
      <c r="JQU11" s="77"/>
      <c r="JQV11" s="77"/>
      <c r="JQW11" s="77"/>
      <c r="JQX11" s="77"/>
      <c r="JQY11" s="77"/>
      <c r="JQZ11" s="77"/>
      <c r="JRA11" s="77"/>
      <c r="JRB11" s="77"/>
      <c r="JRC11" s="77"/>
      <c r="JRD11" s="77"/>
      <c r="JRE11" s="77"/>
      <c r="JRF11" s="77"/>
      <c r="JRG11" s="77"/>
      <c r="JRH11" s="77"/>
      <c r="JRI11" s="77"/>
      <c r="JRJ11" s="77"/>
      <c r="JRK11" s="77"/>
      <c r="JRL11" s="77"/>
      <c r="JRM11" s="77"/>
      <c r="JRN11" s="77"/>
      <c r="JRO11" s="77"/>
      <c r="JRP11" s="77"/>
      <c r="JRQ11" s="77"/>
      <c r="JRR11" s="77"/>
      <c r="JRS11" s="77"/>
      <c r="JRT11" s="77"/>
      <c r="JRU11" s="77"/>
      <c r="JRV11" s="77"/>
      <c r="JRW11" s="77"/>
      <c r="JRX11" s="77"/>
      <c r="JRY11" s="77"/>
      <c r="JRZ11" s="77"/>
      <c r="JSA11" s="77"/>
      <c r="JSB11" s="77"/>
      <c r="JSC11" s="77"/>
      <c r="JSD11" s="77"/>
      <c r="JSE11" s="77"/>
      <c r="JSF11" s="77"/>
      <c r="JSG11" s="77"/>
      <c r="JSH11" s="77"/>
      <c r="JSI11" s="77"/>
      <c r="JSJ11" s="77"/>
      <c r="JSK11" s="77"/>
      <c r="JSL11" s="77"/>
      <c r="JSM11" s="77"/>
      <c r="JSN11" s="77"/>
      <c r="JSO11" s="77"/>
      <c r="JSP11" s="77"/>
      <c r="JSQ11" s="77"/>
      <c r="JSR11" s="77"/>
      <c r="JSS11" s="77"/>
      <c r="JST11" s="77"/>
      <c r="JSU11" s="77"/>
      <c r="JSV11" s="77"/>
      <c r="JSW11" s="77"/>
      <c r="JSX11" s="77"/>
      <c r="JSY11" s="77"/>
      <c r="JSZ11" s="77"/>
      <c r="JTA11" s="77"/>
      <c r="JTB11" s="77"/>
      <c r="JTC11" s="77"/>
      <c r="JTD11" s="77"/>
      <c r="JTE11" s="77"/>
      <c r="JTF11" s="77"/>
      <c r="JTG11" s="77"/>
      <c r="JTH11" s="77"/>
      <c r="JTI11" s="77"/>
      <c r="JTJ11" s="77"/>
      <c r="JTK11" s="77"/>
      <c r="JTL11" s="77"/>
      <c r="JTM11" s="77"/>
      <c r="JTN11" s="77"/>
      <c r="JTO11" s="77"/>
      <c r="JTP11" s="77"/>
      <c r="JTQ11" s="77"/>
      <c r="JTR11" s="77"/>
      <c r="JTS11" s="77"/>
      <c r="JTT11" s="77"/>
      <c r="JTU11" s="77"/>
      <c r="JTV11" s="77"/>
      <c r="JTW11" s="77"/>
      <c r="JTX11" s="77"/>
      <c r="JTY11" s="77"/>
      <c r="JTZ11" s="77"/>
      <c r="JUA11" s="77"/>
      <c r="JUB11" s="77"/>
      <c r="JUC11" s="77"/>
      <c r="JUD11" s="77"/>
      <c r="JUE11" s="77"/>
      <c r="JUF11" s="77"/>
      <c r="JUG11" s="77"/>
      <c r="JUH11" s="77"/>
      <c r="JUI11" s="77"/>
      <c r="JUJ11" s="77"/>
      <c r="JUK11" s="77"/>
      <c r="JUL11" s="77"/>
      <c r="JUM11" s="77"/>
      <c r="JUN11" s="77"/>
      <c r="JUO11" s="77"/>
      <c r="JUP11" s="77"/>
      <c r="JUQ11" s="77"/>
      <c r="JUR11" s="77"/>
      <c r="JUS11" s="77"/>
      <c r="JUT11" s="77"/>
      <c r="JUU11" s="77"/>
      <c r="JUV11" s="77"/>
      <c r="JUW11" s="77"/>
      <c r="JUX11" s="77"/>
      <c r="JUY11" s="77"/>
      <c r="JUZ11" s="77"/>
      <c r="JVA11" s="77"/>
      <c r="JVB11" s="77"/>
      <c r="JVC11" s="77"/>
      <c r="JVD11" s="77"/>
      <c r="JVE11" s="77"/>
      <c r="JVF11" s="77"/>
      <c r="JVG11" s="77"/>
      <c r="JVH11" s="77"/>
      <c r="JVI11" s="77"/>
      <c r="JVJ11" s="77"/>
      <c r="JVK11" s="77"/>
      <c r="JVL11" s="77"/>
      <c r="JVM11" s="77"/>
      <c r="JVN11" s="77"/>
      <c r="JVO11" s="77"/>
      <c r="JVP11" s="77"/>
      <c r="JVQ11" s="77"/>
      <c r="JVR11" s="77"/>
      <c r="JVS11" s="77"/>
      <c r="JVT11" s="77"/>
      <c r="JVU11" s="77"/>
      <c r="JVV11" s="77"/>
      <c r="JVW11" s="77"/>
      <c r="JVX11" s="77"/>
      <c r="JVY11" s="77"/>
      <c r="JVZ11" s="77"/>
      <c r="JWA11" s="77"/>
      <c r="JWB11" s="77"/>
      <c r="JWC11" s="77"/>
      <c r="JWD11" s="77"/>
      <c r="JWE11" s="77"/>
      <c r="JWF11" s="77"/>
      <c r="JWG11" s="77"/>
      <c r="JWH11" s="77"/>
      <c r="JWI11" s="77"/>
      <c r="JWJ11" s="77"/>
      <c r="JWK11" s="77"/>
      <c r="JWL11" s="77"/>
      <c r="JWM11" s="77"/>
      <c r="JWN11" s="77"/>
      <c r="JWO11" s="77"/>
      <c r="JWP11" s="77"/>
      <c r="JWQ11" s="77"/>
      <c r="JWR11" s="77"/>
      <c r="JWS11" s="77"/>
      <c r="JWT11" s="77"/>
      <c r="JWU11" s="77"/>
      <c r="JWV11" s="77"/>
      <c r="JWW11" s="77"/>
      <c r="JWX11" s="77"/>
      <c r="JWY11" s="77"/>
      <c r="JWZ11" s="77"/>
      <c r="JXA11" s="77"/>
      <c r="JXB11" s="77"/>
      <c r="JXC11" s="77"/>
      <c r="JXD11" s="77"/>
      <c r="JXE11" s="77"/>
      <c r="JXF11" s="77"/>
      <c r="JXG11" s="77"/>
      <c r="JXH11" s="77"/>
      <c r="JXI11" s="77"/>
      <c r="JXJ11" s="77"/>
      <c r="JXK11" s="77"/>
      <c r="JXL11" s="77"/>
      <c r="JXM11" s="77"/>
      <c r="JXN11" s="77"/>
      <c r="JXO11" s="77"/>
      <c r="JXP11" s="77"/>
      <c r="JXQ11" s="77"/>
      <c r="JXR11" s="77"/>
      <c r="JXS11" s="77"/>
      <c r="JXT11" s="77"/>
      <c r="JXU11" s="77"/>
      <c r="JXV11" s="77"/>
      <c r="JXW11" s="77"/>
      <c r="JXX11" s="77"/>
      <c r="JXY11" s="77"/>
      <c r="JXZ11" s="77"/>
      <c r="JYA11" s="77"/>
      <c r="JYB11" s="77"/>
      <c r="JYC11" s="77"/>
      <c r="JYD11" s="77"/>
      <c r="JYE11" s="77"/>
      <c r="JYF11" s="77"/>
      <c r="JYG11" s="77"/>
      <c r="JYH11" s="77"/>
      <c r="JYI11" s="77"/>
      <c r="JYJ11" s="77"/>
      <c r="JYK11" s="77"/>
      <c r="JYL11" s="77"/>
      <c r="JYM11" s="77"/>
      <c r="JYN11" s="77"/>
      <c r="JYO11" s="77"/>
      <c r="JYP11" s="77"/>
      <c r="JYQ11" s="77"/>
      <c r="JYR11" s="77"/>
      <c r="JYS11" s="77"/>
      <c r="JYT11" s="77"/>
      <c r="JYU11" s="77"/>
      <c r="JYV11" s="77"/>
      <c r="JYW11" s="77"/>
      <c r="JYX11" s="77"/>
      <c r="JYY11" s="77"/>
      <c r="JYZ11" s="77"/>
      <c r="JZA11" s="77"/>
      <c r="JZB11" s="77"/>
      <c r="JZC11" s="77"/>
      <c r="JZD11" s="77"/>
      <c r="JZE11" s="77"/>
      <c r="JZF11" s="77"/>
      <c r="JZG11" s="77"/>
      <c r="JZH11" s="77"/>
      <c r="JZI11" s="77"/>
      <c r="JZJ11" s="77"/>
      <c r="JZK11" s="77"/>
      <c r="JZL11" s="77"/>
      <c r="JZM11" s="77"/>
      <c r="JZN11" s="77"/>
      <c r="JZO11" s="77"/>
      <c r="JZP11" s="77"/>
      <c r="JZQ11" s="77"/>
      <c r="JZR11" s="77"/>
      <c r="JZS11" s="77"/>
      <c r="JZT11" s="77"/>
      <c r="JZU11" s="77"/>
      <c r="JZV11" s="77"/>
      <c r="JZW11" s="77"/>
      <c r="JZX11" s="77"/>
      <c r="JZY11" s="77"/>
      <c r="JZZ11" s="77"/>
      <c r="KAA11" s="77"/>
      <c r="KAB11" s="77"/>
      <c r="KAC11" s="77"/>
      <c r="KAD11" s="77"/>
      <c r="KAE11" s="77"/>
      <c r="KAF11" s="77"/>
      <c r="KAG11" s="77"/>
      <c r="KAH11" s="77"/>
      <c r="KAI11" s="77"/>
      <c r="KAJ11" s="77"/>
      <c r="KAK11" s="77"/>
      <c r="KAL11" s="77"/>
      <c r="KAM11" s="77"/>
      <c r="KAN11" s="77"/>
      <c r="KAO11" s="77"/>
      <c r="KAP11" s="77"/>
      <c r="KAQ11" s="77"/>
      <c r="KAR11" s="77"/>
      <c r="KAS11" s="77"/>
      <c r="KAT11" s="77"/>
      <c r="KAU11" s="77"/>
      <c r="KAV11" s="77"/>
      <c r="KAW11" s="77"/>
      <c r="KAX11" s="77"/>
      <c r="KAY11" s="77"/>
      <c r="KAZ11" s="77"/>
      <c r="KBA11" s="77"/>
      <c r="KBB11" s="77"/>
      <c r="KBC11" s="77"/>
      <c r="KBD11" s="77"/>
      <c r="KBE11" s="77"/>
      <c r="KBF11" s="77"/>
      <c r="KBG11" s="77"/>
      <c r="KBH11" s="77"/>
      <c r="KBI11" s="77"/>
      <c r="KBJ11" s="77"/>
      <c r="KBK11" s="77"/>
      <c r="KBL11" s="77"/>
      <c r="KBM11" s="77"/>
      <c r="KBN11" s="77"/>
      <c r="KBO11" s="77"/>
      <c r="KBP11" s="77"/>
      <c r="KBQ11" s="77"/>
      <c r="KBR11" s="77"/>
      <c r="KBS11" s="77"/>
      <c r="KBT11" s="77"/>
      <c r="KBU11" s="77"/>
      <c r="KBV11" s="77"/>
      <c r="KBW11" s="77"/>
      <c r="KBX11" s="77"/>
      <c r="KBY11" s="77"/>
      <c r="KBZ11" s="77"/>
      <c r="KCA11" s="77"/>
      <c r="KCB11" s="77"/>
      <c r="KCC11" s="77"/>
      <c r="KCD11" s="77"/>
      <c r="KCE11" s="77"/>
      <c r="KCF11" s="77"/>
      <c r="KCG11" s="77"/>
      <c r="KCH11" s="77"/>
      <c r="KCI11" s="77"/>
      <c r="KCJ11" s="77"/>
      <c r="KCK11" s="77"/>
      <c r="KCL11" s="77"/>
      <c r="KCM11" s="77"/>
      <c r="KCN11" s="77"/>
      <c r="KCO11" s="77"/>
      <c r="KCP11" s="77"/>
      <c r="KCQ11" s="77"/>
      <c r="KCR11" s="77"/>
      <c r="KCS11" s="77"/>
      <c r="KCT11" s="77"/>
      <c r="KCU11" s="77"/>
      <c r="KCV11" s="77"/>
      <c r="KCW11" s="77"/>
      <c r="KCX11" s="77"/>
      <c r="KCY11" s="77"/>
      <c r="KCZ11" s="77"/>
      <c r="KDA11" s="77"/>
      <c r="KDB11" s="77"/>
      <c r="KDC11" s="77"/>
      <c r="KDD11" s="77"/>
      <c r="KDE11" s="77"/>
      <c r="KDF11" s="77"/>
      <c r="KDG11" s="77"/>
      <c r="KDH11" s="77"/>
      <c r="KDI11" s="77"/>
      <c r="KDJ11" s="77"/>
      <c r="KDK11" s="77"/>
      <c r="KDL11" s="77"/>
      <c r="KDM11" s="77"/>
      <c r="KDN11" s="77"/>
      <c r="KDO11" s="77"/>
      <c r="KDP11" s="77"/>
      <c r="KDQ11" s="77"/>
      <c r="KDR11" s="77"/>
      <c r="KDS11" s="77"/>
      <c r="KDT11" s="77"/>
      <c r="KDU11" s="77"/>
      <c r="KDV11" s="77"/>
      <c r="KDW11" s="77"/>
      <c r="KDX11" s="77"/>
      <c r="KDY11" s="77"/>
      <c r="KDZ11" s="77"/>
      <c r="KEA11" s="77"/>
      <c r="KEB11" s="77"/>
      <c r="KEC11" s="77"/>
      <c r="KED11" s="77"/>
      <c r="KEE11" s="77"/>
      <c r="KEF11" s="77"/>
      <c r="KEG11" s="77"/>
      <c r="KEH11" s="77"/>
      <c r="KEI11" s="77"/>
      <c r="KEJ11" s="77"/>
      <c r="KEK11" s="77"/>
      <c r="KEL11" s="77"/>
      <c r="KEM11" s="77"/>
      <c r="KEN11" s="77"/>
      <c r="KEO11" s="77"/>
      <c r="KEP11" s="77"/>
      <c r="KEQ11" s="77"/>
      <c r="KER11" s="77"/>
      <c r="KES11" s="77"/>
      <c r="KET11" s="77"/>
      <c r="KEU11" s="77"/>
      <c r="KEV11" s="77"/>
      <c r="KEW11" s="77"/>
      <c r="KEX11" s="77"/>
      <c r="KEY11" s="77"/>
      <c r="KEZ11" s="77"/>
      <c r="KFA11" s="77"/>
      <c r="KFB11" s="77"/>
      <c r="KFC11" s="77"/>
      <c r="KFD11" s="77"/>
      <c r="KFE11" s="77"/>
      <c r="KFF11" s="77"/>
      <c r="KFG11" s="77"/>
      <c r="KFH11" s="77"/>
      <c r="KFI11" s="77"/>
      <c r="KFJ11" s="77"/>
      <c r="KFK11" s="77"/>
      <c r="KFL11" s="77"/>
      <c r="KFM11" s="77"/>
      <c r="KFN11" s="77"/>
      <c r="KFO11" s="77"/>
      <c r="KFP11" s="77"/>
      <c r="KFQ11" s="77"/>
      <c r="KFR11" s="77"/>
      <c r="KFS11" s="77"/>
      <c r="KFT11" s="77"/>
      <c r="KFU11" s="77"/>
      <c r="KFV11" s="77"/>
      <c r="KFW11" s="77"/>
      <c r="KFX11" s="77"/>
      <c r="KFY11" s="77"/>
      <c r="KFZ11" s="77"/>
      <c r="KGA11" s="77"/>
      <c r="KGB11" s="77"/>
      <c r="KGC11" s="77"/>
      <c r="KGD11" s="77"/>
      <c r="KGE11" s="77"/>
      <c r="KGF11" s="77"/>
      <c r="KGG11" s="77"/>
      <c r="KGH11" s="77"/>
      <c r="KGI11" s="77"/>
      <c r="KGJ11" s="77"/>
      <c r="KGK11" s="77"/>
      <c r="KGL11" s="77"/>
      <c r="KGM11" s="77"/>
      <c r="KGN11" s="77"/>
      <c r="KGO11" s="77"/>
      <c r="KGP11" s="77"/>
      <c r="KGQ11" s="77"/>
      <c r="KGR11" s="77"/>
      <c r="KGS11" s="77"/>
      <c r="KGT11" s="77"/>
      <c r="KGU11" s="77"/>
      <c r="KGV11" s="77"/>
      <c r="KGW11" s="77"/>
      <c r="KGX11" s="77"/>
      <c r="KGY11" s="77"/>
      <c r="KGZ11" s="77"/>
      <c r="KHA11" s="77"/>
      <c r="KHB11" s="77"/>
      <c r="KHC11" s="77"/>
      <c r="KHD11" s="77"/>
      <c r="KHE11" s="77"/>
      <c r="KHF11" s="77"/>
      <c r="KHG11" s="77"/>
      <c r="KHH11" s="77"/>
      <c r="KHI11" s="77"/>
      <c r="KHJ11" s="77"/>
      <c r="KHK11" s="77"/>
      <c r="KHL11" s="77"/>
      <c r="KHM11" s="77"/>
      <c r="KHN11" s="77"/>
      <c r="KHO11" s="77"/>
      <c r="KHP11" s="77"/>
      <c r="KHQ11" s="77"/>
      <c r="KHR11" s="77"/>
      <c r="KHS11" s="77"/>
      <c r="KHT11" s="77"/>
      <c r="KHU11" s="77"/>
      <c r="KHV11" s="77"/>
      <c r="KHW11" s="77"/>
      <c r="KHX11" s="77"/>
      <c r="KHY11" s="77"/>
      <c r="KHZ11" s="77"/>
      <c r="KIA11" s="77"/>
      <c r="KIB11" s="77"/>
      <c r="KIC11" s="77"/>
      <c r="KID11" s="77"/>
      <c r="KIE11" s="77"/>
      <c r="KIF11" s="77"/>
      <c r="KIG11" s="77"/>
      <c r="KIH11" s="77"/>
      <c r="KII11" s="77"/>
      <c r="KIJ11" s="77"/>
      <c r="KIK11" s="77"/>
      <c r="KIL11" s="77"/>
      <c r="KIM11" s="77"/>
      <c r="KIN11" s="77"/>
      <c r="KIO11" s="77"/>
      <c r="KIP11" s="77"/>
      <c r="KIQ11" s="77"/>
      <c r="KIR11" s="77"/>
      <c r="KIS11" s="77"/>
      <c r="KIT11" s="77"/>
      <c r="KIU11" s="77"/>
      <c r="KIV11" s="77"/>
      <c r="KIW11" s="77"/>
      <c r="KIX11" s="77"/>
      <c r="KIY11" s="77"/>
      <c r="KIZ11" s="77"/>
      <c r="KJA11" s="77"/>
      <c r="KJB11" s="77"/>
      <c r="KJC11" s="77"/>
      <c r="KJD11" s="77"/>
      <c r="KJE11" s="77"/>
      <c r="KJF11" s="77"/>
      <c r="KJG11" s="77"/>
      <c r="KJH11" s="77"/>
      <c r="KJI11" s="77"/>
      <c r="KJJ11" s="77"/>
      <c r="KJK11" s="77"/>
      <c r="KJL11" s="77"/>
      <c r="KJM11" s="77"/>
      <c r="KJN11" s="77"/>
      <c r="KJO11" s="77"/>
      <c r="KJP11" s="77"/>
      <c r="KJQ11" s="77"/>
      <c r="KJR11" s="77"/>
      <c r="KJS11" s="77"/>
      <c r="KJT11" s="77"/>
      <c r="KJU11" s="77"/>
      <c r="KJV11" s="77"/>
      <c r="KJW11" s="77"/>
      <c r="KJX11" s="77"/>
      <c r="KJY11" s="77"/>
      <c r="KJZ11" s="77"/>
      <c r="KKA11" s="77"/>
      <c r="KKB11" s="77"/>
      <c r="KKC11" s="77"/>
      <c r="KKD11" s="77"/>
      <c r="KKE11" s="77"/>
      <c r="KKF11" s="77"/>
      <c r="KKG11" s="77"/>
      <c r="KKH11" s="77"/>
      <c r="KKI11" s="77"/>
      <c r="KKJ11" s="77"/>
      <c r="KKK11" s="77"/>
      <c r="KKL11" s="77"/>
      <c r="KKM11" s="77"/>
      <c r="KKN11" s="77"/>
      <c r="KKO11" s="77"/>
      <c r="KKP11" s="77"/>
      <c r="KKQ11" s="77"/>
      <c r="KKR11" s="77"/>
      <c r="KKS11" s="77"/>
      <c r="KKT11" s="77"/>
      <c r="KKU11" s="77"/>
      <c r="KKV11" s="77"/>
      <c r="KKW11" s="77"/>
      <c r="KKX11" s="77"/>
      <c r="KKY11" s="77"/>
      <c r="KKZ11" s="77"/>
      <c r="KLA11" s="77"/>
      <c r="KLB11" s="77"/>
      <c r="KLC11" s="77"/>
      <c r="KLD11" s="77"/>
      <c r="KLE11" s="77"/>
      <c r="KLF11" s="77"/>
      <c r="KLG11" s="77"/>
      <c r="KLH11" s="77"/>
      <c r="KLI11" s="77"/>
      <c r="KLJ11" s="77"/>
      <c r="KLK11" s="77"/>
      <c r="KLL11" s="77"/>
      <c r="KLM11" s="77"/>
      <c r="KLN11" s="77"/>
      <c r="KLO11" s="77"/>
      <c r="KLP11" s="77"/>
      <c r="KLQ11" s="77"/>
      <c r="KLR11" s="77"/>
      <c r="KLS11" s="77"/>
      <c r="KLT11" s="77"/>
      <c r="KLU11" s="77"/>
      <c r="KLV11" s="77"/>
      <c r="KLW11" s="77"/>
      <c r="KLX11" s="77"/>
      <c r="KLY11" s="77"/>
      <c r="KLZ11" s="77"/>
      <c r="KMA11" s="77"/>
      <c r="KMB11" s="77"/>
      <c r="KMC11" s="77"/>
      <c r="KMD11" s="77"/>
      <c r="KME11" s="77"/>
      <c r="KMF11" s="77"/>
      <c r="KMG11" s="77"/>
      <c r="KMH11" s="77"/>
      <c r="KMI11" s="77"/>
      <c r="KMJ11" s="77"/>
      <c r="KMK11" s="77"/>
      <c r="KML11" s="77"/>
      <c r="KMM11" s="77"/>
      <c r="KMN11" s="77"/>
      <c r="KMO11" s="77"/>
      <c r="KMP11" s="77"/>
      <c r="KMQ11" s="77"/>
      <c r="KMR11" s="77"/>
      <c r="KMS11" s="77"/>
      <c r="KMT11" s="77"/>
      <c r="KMU11" s="77"/>
      <c r="KMV11" s="77"/>
      <c r="KMW11" s="77"/>
      <c r="KMX11" s="77"/>
      <c r="KMY11" s="77"/>
      <c r="KMZ11" s="77"/>
      <c r="KNA11" s="77"/>
      <c r="KNB11" s="77"/>
      <c r="KNC11" s="77"/>
      <c r="KND11" s="77"/>
      <c r="KNE11" s="77"/>
      <c r="KNF11" s="77"/>
      <c r="KNG11" s="77"/>
      <c r="KNH11" s="77"/>
      <c r="KNI11" s="77"/>
      <c r="KNJ11" s="77"/>
      <c r="KNK11" s="77"/>
      <c r="KNL11" s="77"/>
      <c r="KNM11" s="77"/>
      <c r="KNN11" s="77"/>
      <c r="KNO11" s="77"/>
      <c r="KNP11" s="77"/>
      <c r="KNQ11" s="77"/>
      <c r="KNR11" s="77"/>
      <c r="KNS11" s="77"/>
      <c r="KNT11" s="77"/>
      <c r="KNU11" s="77"/>
      <c r="KNV11" s="77"/>
      <c r="KNW11" s="77"/>
      <c r="KNX11" s="77"/>
      <c r="KNY11" s="77"/>
      <c r="KNZ11" s="77"/>
      <c r="KOA11" s="77"/>
      <c r="KOB11" s="77"/>
      <c r="KOC11" s="77"/>
      <c r="KOD11" s="77"/>
      <c r="KOE11" s="77"/>
      <c r="KOF11" s="77"/>
      <c r="KOG11" s="77"/>
      <c r="KOH11" s="77"/>
      <c r="KOI11" s="77"/>
      <c r="KOJ11" s="77"/>
      <c r="KOK11" s="77"/>
      <c r="KOL11" s="77"/>
      <c r="KOM11" s="77"/>
      <c r="KON11" s="77"/>
      <c r="KOO11" s="77"/>
      <c r="KOP11" s="77"/>
      <c r="KOQ11" s="77"/>
      <c r="KOR11" s="77"/>
      <c r="KOS11" s="77"/>
      <c r="KOT11" s="77"/>
      <c r="KOU11" s="77"/>
      <c r="KOV11" s="77"/>
      <c r="KOW11" s="77"/>
      <c r="KOX11" s="77"/>
      <c r="KOY11" s="77"/>
      <c r="KOZ11" s="77"/>
      <c r="KPA11" s="77"/>
      <c r="KPB11" s="77"/>
      <c r="KPC11" s="77"/>
      <c r="KPD11" s="77"/>
      <c r="KPE11" s="77"/>
      <c r="KPF11" s="77"/>
      <c r="KPG11" s="77"/>
      <c r="KPH11" s="77"/>
      <c r="KPI11" s="77"/>
      <c r="KPJ11" s="77"/>
      <c r="KPK11" s="77"/>
      <c r="KPL11" s="77"/>
      <c r="KPM11" s="77"/>
      <c r="KPN11" s="77"/>
      <c r="KPO11" s="77"/>
      <c r="KPP11" s="77"/>
      <c r="KPQ11" s="77"/>
      <c r="KPR11" s="77"/>
      <c r="KPS11" s="77"/>
      <c r="KPT11" s="77"/>
      <c r="KPU11" s="77"/>
      <c r="KPV11" s="77"/>
      <c r="KPW11" s="77"/>
      <c r="KPX11" s="77"/>
      <c r="KPY11" s="77"/>
      <c r="KPZ11" s="77"/>
      <c r="KQA11" s="77"/>
      <c r="KQB11" s="77"/>
      <c r="KQC11" s="77"/>
      <c r="KQD11" s="77"/>
      <c r="KQE11" s="77"/>
      <c r="KQF11" s="77"/>
      <c r="KQG11" s="77"/>
      <c r="KQH11" s="77"/>
      <c r="KQI11" s="77"/>
      <c r="KQJ11" s="77"/>
      <c r="KQK11" s="77"/>
      <c r="KQL11" s="77"/>
      <c r="KQM11" s="77"/>
      <c r="KQN11" s="77"/>
      <c r="KQO11" s="77"/>
      <c r="KQP11" s="77"/>
      <c r="KQQ11" s="77"/>
      <c r="KQR11" s="77"/>
      <c r="KQS11" s="77"/>
      <c r="KQT11" s="77"/>
      <c r="KQU11" s="77"/>
      <c r="KQV11" s="77"/>
      <c r="KQW11" s="77"/>
      <c r="KQX11" s="77"/>
      <c r="KQY11" s="77"/>
      <c r="KQZ11" s="77"/>
      <c r="KRA11" s="77"/>
      <c r="KRB11" s="77"/>
      <c r="KRC11" s="77"/>
      <c r="KRD11" s="77"/>
      <c r="KRE11" s="77"/>
      <c r="KRF11" s="77"/>
      <c r="KRG11" s="77"/>
      <c r="KRH11" s="77"/>
      <c r="KRI11" s="77"/>
      <c r="KRJ11" s="77"/>
      <c r="KRK11" s="77"/>
      <c r="KRL11" s="77"/>
      <c r="KRM11" s="77"/>
      <c r="KRN11" s="77"/>
      <c r="KRO11" s="77"/>
      <c r="KRP11" s="77"/>
      <c r="KRQ11" s="77"/>
      <c r="KRR11" s="77"/>
      <c r="KRS11" s="77"/>
      <c r="KRT11" s="77"/>
      <c r="KRU11" s="77"/>
      <c r="KRV11" s="77"/>
      <c r="KRW11" s="77"/>
      <c r="KRX11" s="77"/>
      <c r="KRY11" s="77"/>
      <c r="KRZ11" s="77"/>
      <c r="KSA11" s="77"/>
      <c r="KSB11" s="77"/>
      <c r="KSC11" s="77"/>
      <c r="KSD11" s="77"/>
      <c r="KSE11" s="77"/>
      <c r="KSF11" s="77"/>
      <c r="KSG11" s="77"/>
      <c r="KSH11" s="77"/>
      <c r="KSI11" s="77"/>
      <c r="KSJ11" s="77"/>
      <c r="KSK11" s="77"/>
      <c r="KSL11" s="77"/>
      <c r="KSM11" s="77"/>
      <c r="KSN11" s="77"/>
      <c r="KSO11" s="77"/>
      <c r="KSP11" s="77"/>
      <c r="KSQ11" s="77"/>
      <c r="KSR11" s="77"/>
      <c r="KSS11" s="77"/>
      <c r="KST11" s="77"/>
      <c r="KSU11" s="77"/>
      <c r="KSV11" s="77"/>
      <c r="KSW11" s="77"/>
      <c r="KSX11" s="77"/>
      <c r="KSY11" s="77"/>
      <c r="KSZ11" s="77"/>
      <c r="KTA11" s="77"/>
      <c r="KTB11" s="77"/>
      <c r="KTC11" s="77"/>
      <c r="KTD11" s="77"/>
      <c r="KTE11" s="77"/>
      <c r="KTF11" s="77"/>
      <c r="KTG11" s="77"/>
      <c r="KTH11" s="77"/>
      <c r="KTI11" s="77"/>
      <c r="KTJ11" s="77"/>
      <c r="KTK11" s="77"/>
      <c r="KTL11" s="77"/>
      <c r="KTM11" s="77"/>
      <c r="KTN11" s="77"/>
      <c r="KTO11" s="77"/>
      <c r="KTP11" s="77"/>
      <c r="KTQ11" s="77"/>
      <c r="KTR11" s="77"/>
      <c r="KTS11" s="77"/>
      <c r="KTT11" s="77"/>
      <c r="KTU11" s="77"/>
      <c r="KTV11" s="77"/>
      <c r="KTW11" s="77"/>
      <c r="KTX11" s="77"/>
      <c r="KTY11" s="77"/>
      <c r="KTZ11" s="77"/>
      <c r="KUA11" s="77"/>
      <c r="KUB11" s="77"/>
      <c r="KUC11" s="77"/>
      <c r="KUD11" s="77"/>
      <c r="KUE11" s="77"/>
      <c r="KUF11" s="77"/>
      <c r="KUG11" s="77"/>
      <c r="KUH11" s="77"/>
      <c r="KUI11" s="77"/>
      <c r="KUJ11" s="77"/>
      <c r="KUK11" s="77"/>
      <c r="KUL11" s="77"/>
      <c r="KUM11" s="77"/>
      <c r="KUN11" s="77"/>
      <c r="KUO11" s="77"/>
      <c r="KUP11" s="77"/>
      <c r="KUQ11" s="77"/>
      <c r="KUR11" s="77"/>
      <c r="KUS11" s="77"/>
      <c r="KUT11" s="77"/>
      <c r="KUU11" s="77"/>
      <c r="KUV11" s="77"/>
      <c r="KUW11" s="77"/>
      <c r="KUX11" s="77"/>
      <c r="KUY11" s="77"/>
      <c r="KUZ11" s="77"/>
      <c r="KVA11" s="77"/>
      <c r="KVB11" s="77"/>
      <c r="KVC11" s="77"/>
      <c r="KVD11" s="77"/>
      <c r="KVE11" s="77"/>
      <c r="KVF11" s="77"/>
      <c r="KVG11" s="77"/>
      <c r="KVH11" s="77"/>
      <c r="KVI11" s="77"/>
      <c r="KVJ11" s="77"/>
      <c r="KVK11" s="77"/>
      <c r="KVL11" s="77"/>
      <c r="KVM11" s="77"/>
      <c r="KVN11" s="77"/>
      <c r="KVO11" s="77"/>
      <c r="KVP11" s="77"/>
      <c r="KVQ11" s="77"/>
      <c r="KVR11" s="77"/>
      <c r="KVS11" s="77"/>
      <c r="KVT11" s="77"/>
      <c r="KVU11" s="77"/>
      <c r="KVV11" s="77"/>
      <c r="KVW11" s="77"/>
      <c r="KVX11" s="77"/>
      <c r="KVY11" s="77"/>
      <c r="KVZ11" s="77"/>
      <c r="KWA11" s="77"/>
      <c r="KWB11" s="77"/>
      <c r="KWC11" s="77"/>
      <c r="KWD11" s="77"/>
      <c r="KWE11" s="77"/>
      <c r="KWF11" s="77"/>
      <c r="KWG11" s="77"/>
      <c r="KWH11" s="77"/>
      <c r="KWI11" s="77"/>
      <c r="KWJ11" s="77"/>
      <c r="KWK11" s="77"/>
      <c r="KWL11" s="77"/>
      <c r="KWM11" s="77"/>
      <c r="KWN11" s="77"/>
      <c r="KWO11" s="77"/>
      <c r="KWP11" s="77"/>
      <c r="KWQ11" s="77"/>
      <c r="KWR11" s="77"/>
      <c r="KWS11" s="77"/>
      <c r="KWT11" s="77"/>
      <c r="KWU11" s="77"/>
      <c r="KWV11" s="77"/>
      <c r="KWW11" s="77"/>
      <c r="KWX11" s="77"/>
      <c r="KWY11" s="77"/>
      <c r="KWZ11" s="77"/>
      <c r="KXA11" s="77"/>
      <c r="KXB11" s="77"/>
      <c r="KXC11" s="77"/>
      <c r="KXD11" s="77"/>
      <c r="KXE11" s="77"/>
      <c r="KXF11" s="77"/>
      <c r="KXG11" s="77"/>
      <c r="KXH11" s="77"/>
      <c r="KXI11" s="77"/>
      <c r="KXJ11" s="77"/>
      <c r="KXK11" s="77"/>
      <c r="KXL11" s="77"/>
      <c r="KXM11" s="77"/>
      <c r="KXN11" s="77"/>
      <c r="KXO11" s="77"/>
      <c r="KXP11" s="77"/>
      <c r="KXQ11" s="77"/>
      <c r="KXR11" s="77"/>
      <c r="KXS11" s="77"/>
      <c r="KXT11" s="77"/>
      <c r="KXU11" s="77"/>
      <c r="KXV11" s="77"/>
      <c r="KXW11" s="77"/>
      <c r="KXX11" s="77"/>
      <c r="KXY11" s="77"/>
      <c r="KXZ11" s="77"/>
      <c r="KYA11" s="77"/>
      <c r="KYB11" s="77"/>
      <c r="KYC11" s="77"/>
      <c r="KYD11" s="77"/>
      <c r="KYE11" s="77"/>
      <c r="KYF11" s="77"/>
      <c r="KYG11" s="77"/>
      <c r="KYH11" s="77"/>
      <c r="KYI11" s="77"/>
      <c r="KYJ11" s="77"/>
      <c r="KYK11" s="77"/>
      <c r="KYL11" s="77"/>
      <c r="KYM11" s="77"/>
      <c r="KYN11" s="77"/>
      <c r="KYO11" s="77"/>
      <c r="KYP11" s="77"/>
      <c r="KYQ11" s="77"/>
      <c r="KYR11" s="77"/>
      <c r="KYS11" s="77"/>
      <c r="KYT11" s="77"/>
      <c r="KYU11" s="77"/>
      <c r="KYV11" s="77"/>
      <c r="KYW11" s="77"/>
      <c r="KYX11" s="77"/>
      <c r="KYY11" s="77"/>
      <c r="KYZ11" s="77"/>
      <c r="KZA11" s="77"/>
      <c r="KZB11" s="77"/>
      <c r="KZC11" s="77"/>
      <c r="KZD11" s="77"/>
      <c r="KZE11" s="77"/>
      <c r="KZF11" s="77"/>
      <c r="KZG11" s="77"/>
      <c r="KZH11" s="77"/>
      <c r="KZI11" s="77"/>
      <c r="KZJ11" s="77"/>
      <c r="KZK11" s="77"/>
      <c r="KZL11" s="77"/>
      <c r="KZM11" s="77"/>
      <c r="KZN11" s="77"/>
      <c r="KZO11" s="77"/>
      <c r="KZP11" s="77"/>
      <c r="KZQ11" s="77"/>
      <c r="KZR11" s="77"/>
      <c r="KZS11" s="77"/>
      <c r="KZT11" s="77"/>
      <c r="KZU11" s="77"/>
      <c r="KZV11" s="77"/>
      <c r="KZW11" s="77"/>
      <c r="KZX11" s="77"/>
      <c r="KZY11" s="77"/>
      <c r="KZZ11" s="77"/>
      <c r="LAA11" s="77"/>
      <c r="LAB11" s="77"/>
      <c r="LAC11" s="77"/>
      <c r="LAD11" s="77"/>
      <c r="LAE11" s="77"/>
      <c r="LAF11" s="77"/>
      <c r="LAG11" s="77"/>
      <c r="LAH11" s="77"/>
      <c r="LAI11" s="77"/>
      <c r="LAJ11" s="77"/>
      <c r="LAK11" s="77"/>
      <c r="LAL11" s="77"/>
      <c r="LAM11" s="77"/>
      <c r="LAN11" s="77"/>
      <c r="LAO11" s="77"/>
      <c r="LAP11" s="77"/>
      <c r="LAQ11" s="77"/>
      <c r="LAR11" s="77"/>
      <c r="LAS11" s="77"/>
      <c r="LAT11" s="77"/>
      <c r="LAU11" s="77"/>
      <c r="LAV11" s="77"/>
      <c r="LAW11" s="77"/>
      <c r="LAX11" s="77"/>
      <c r="LAY11" s="77"/>
      <c r="LAZ11" s="77"/>
      <c r="LBA11" s="77"/>
      <c r="LBB11" s="77"/>
      <c r="LBC11" s="77"/>
      <c r="LBD11" s="77"/>
      <c r="LBE11" s="77"/>
      <c r="LBF11" s="77"/>
      <c r="LBG11" s="77"/>
      <c r="LBH11" s="77"/>
      <c r="LBI11" s="77"/>
      <c r="LBJ11" s="77"/>
      <c r="LBK11" s="77"/>
      <c r="LBL11" s="77"/>
      <c r="LBM11" s="77"/>
      <c r="LBN11" s="77"/>
      <c r="LBO11" s="77"/>
      <c r="LBP11" s="77"/>
      <c r="LBQ11" s="77"/>
      <c r="LBR11" s="77"/>
      <c r="LBS11" s="77"/>
      <c r="LBT11" s="77"/>
      <c r="LBU11" s="77"/>
      <c r="LBV11" s="77"/>
      <c r="LBW11" s="77"/>
      <c r="LBX11" s="77"/>
      <c r="LBY11" s="77"/>
      <c r="LBZ11" s="77"/>
      <c r="LCA11" s="77"/>
      <c r="LCB11" s="77"/>
      <c r="LCC11" s="77"/>
      <c r="LCD11" s="77"/>
      <c r="LCE11" s="77"/>
      <c r="LCF11" s="77"/>
      <c r="LCG11" s="77"/>
      <c r="LCH11" s="77"/>
      <c r="LCI11" s="77"/>
      <c r="LCJ11" s="77"/>
      <c r="LCK11" s="77"/>
      <c r="LCL11" s="77"/>
      <c r="LCM11" s="77"/>
      <c r="LCN11" s="77"/>
      <c r="LCO11" s="77"/>
      <c r="LCP11" s="77"/>
      <c r="LCQ11" s="77"/>
      <c r="LCR11" s="77"/>
      <c r="LCS11" s="77"/>
      <c r="LCT11" s="77"/>
      <c r="LCU11" s="77"/>
      <c r="LCV11" s="77"/>
      <c r="LCW11" s="77"/>
      <c r="LCX11" s="77"/>
      <c r="LCY11" s="77"/>
      <c r="LCZ11" s="77"/>
      <c r="LDA11" s="77"/>
      <c r="LDB11" s="77"/>
      <c r="LDC11" s="77"/>
      <c r="LDD11" s="77"/>
      <c r="LDE11" s="77"/>
      <c r="LDF11" s="77"/>
      <c r="LDG11" s="77"/>
      <c r="LDH11" s="77"/>
      <c r="LDI11" s="77"/>
      <c r="LDJ11" s="77"/>
      <c r="LDK11" s="77"/>
      <c r="LDL11" s="77"/>
      <c r="LDM11" s="77"/>
      <c r="LDN11" s="77"/>
      <c r="LDO11" s="77"/>
      <c r="LDP11" s="77"/>
      <c r="LDQ11" s="77"/>
      <c r="LDR11" s="77"/>
      <c r="LDS11" s="77"/>
      <c r="LDT11" s="77"/>
      <c r="LDU11" s="77"/>
      <c r="LDV11" s="77"/>
      <c r="LDW11" s="77"/>
      <c r="LDX11" s="77"/>
      <c r="LDY11" s="77"/>
      <c r="LDZ11" s="77"/>
      <c r="LEA11" s="77"/>
      <c r="LEB11" s="77"/>
      <c r="LEC11" s="77"/>
      <c r="LED11" s="77"/>
      <c r="LEE11" s="77"/>
      <c r="LEF11" s="77"/>
      <c r="LEG11" s="77"/>
      <c r="LEH11" s="77"/>
      <c r="LEI11" s="77"/>
      <c r="LEJ11" s="77"/>
      <c r="LEK11" s="77"/>
      <c r="LEL11" s="77"/>
      <c r="LEM11" s="77"/>
      <c r="LEN11" s="77"/>
      <c r="LEO11" s="77"/>
      <c r="LEP11" s="77"/>
      <c r="LEQ11" s="77"/>
      <c r="LER11" s="77"/>
      <c r="LES11" s="77"/>
      <c r="LET11" s="77"/>
      <c r="LEU11" s="77"/>
      <c r="LEV11" s="77"/>
      <c r="LEW11" s="77"/>
      <c r="LEX11" s="77"/>
      <c r="LEY11" s="77"/>
      <c r="LEZ11" s="77"/>
      <c r="LFA11" s="77"/>
      <c r="LFB11" s="77"/>
      <c r="LFC11" s="77"/>
      <c r="LFD11" s="77"/>
      <c r="LFE11" s="77"/>
      <c r="LFF11" s="77"/>
      <c r="LFG11" s="77"/>
      <c r="LFH11" s="77"/>
      <c r="LFI11" s="77"/>
      <c r="LFJ11" s="77"/>
      <c r="LFK11" s="77"/>
      <c r="LFL11" s="77"/>
      <c r="LFM11" s="77"/>
      <c r="LFN11" s="77"/>
      <c r="LFO11" s="77"/>
      <c r="LFP11" s="77"/>
      <c r="LFQ11" s="77"/>
      <c r="LFR11" s="77"/>
      <c r="LFS11" s="77"/>
      <c r="LFT11" s="77"/>
      <c r="LFU11" s="77"/>
      <c r="LFV11" s="77"/>
      <c r="LFW11" s="77"/>
      <c r="LFX11" s="77"/>
      <c r="LFY11" s="77"/>
      <c r="LFZ11" s="77"/>
      <c r="LGA11" s="77"/>
      <c r="LGB11" s="77"/>
      <c r="LGC11" s="77"/>
      <c r="LGD11" s="77"/>
      <c r="LGE11" s="77"/>
      <c r="LGF11" s="77"/>
      <c r="LGG11" s="77"/>
      <c r="LGH11" s="77"/>
      <c r="LGI11" s="77"/>
      <c r="LGJ11" s="77"/>
      <c r="LGK11" s="77"/>
      <c r="LGL11" s="77"/>
      <c r="LGM11" s="77"/>
      <c r="LGN11" s="77"/>
      <c r="LGO11" s="77"/>
      <c r="LGP11" s="77"/>
      <c r="LGQ11" s="77"/>
      <c r="LGR11" s="77"/>
      <c r="LGS11" s="77"/>
      <c r="LGT11" s="77"/>
      <c r="LGU11" s="77"/>
      <c r="LGV11" s="77"/>
      <c r="LGW11" s="77"/>
      <c r="LGX11" s="77"/>
      <c r="LGY11" s="77"/>
      <c r="LGZ11" s="77"/>
      <c r="LHA11" s="77"/>
      <c r="LHB11" s="77"/>
      <c r="LHC11" s="77"/>
      <c r="LHD11" s="77"/>
      <c r="LHE11" s="77"/>
      <c r="LHF11" s="77"/>
      <c r="LHG11" s="77"/>
      <c r="LHH11" s="77"/>
      <c r="LHI11" s="77"/>
      <c r="LHJ11" s="77"/>
      <c r="LHK11" s="77"/>
      <c r="LHL11" s="77"/>
      <c r="LHM11" s="77"/>
      <c r="LHN11" s="77"/>
      <c r="LHO11" s="77"/>
      <c r="LHP11" s="77"/>
      <c r="LHQ11" s="77"/>
      <c r="LHR11" s="77"/>
      <c r="LHS11" s="77"/>
      <c r="LHT11" s="77"/>
      <c r="LHU11" s="77"/>
      <c r="LHV11" s="77"/>
      <c r="LHW11" s="77"/>
      <c r="LHX11" s="77"/>
      <c r="LHY11" s="77"/>
      <c r="LHZ11" s="77"/>
      <c r="LIA11" s="77"/>
      <c r="LIB11" s="77"/>
      <c r="LIC11" s="77"/>
      <c r="LID11" s="77"/>
      <c r="LIE11" s="77"/>
      <c r="LIF11" s="77"/>
      <c r="LIG11" s="77"/>
      <c r="LIH11" s="77"/>
      <c r="LII11" s="77"/>
      <c r="LIJ11" s="77"/>
      <c r="LIK11" s="77"/>
      <c r="LIL11" s="77"/>
      <c r="LIM11" s="77"/>
      <c r="LIN11" s="77"/>
      <c r="LIO11" s="77"/>
      <c r="LIP11" s="77"/>
      <c r="LIQ11" s="77"/>
      <c r="LIR11" s="77"/>
      <c r="LIS11" s="77"/>
      <c r="LIT11" s="77"/>
      <c r="LIU11" s="77"/>
      <c r="LIV11" s="77"/>
      <c r="LIW11" s="77"/>
      <c r="LIX11" s="77"/>
      <c r="LIY11" s="77"/>
      <c r="LIZ11" s="77"/>
      <c r="LJA11" s="77"/>
      <c r="LJB11" s="77"/>
      <c r="LJC11" s="77"/>
      <c r="LJD11" s="77"/>
      <c r="LJE11" s="77"/>
      <c r="LJF11" s="77"/>
      <c r="LJG11" s="77"/>
      <c r="LJH11" s="77"/>
      <c r="LJI11" s="77"/>
      <c r="LJJ11" s="77"/>
      <c r="LJK11" s="77"/>
      <c r="LJL11" s="77"/>
      <c r="LJM11" s="77"/>
      <c r="LJN11" s="77"/>
      <c r="LJO11" s="77"/>
      <c r="LJP11" s="77"/>
      <c r="LJQ11" s="77"/>
      <c r="LJR11" s="77"/>
      <c r="LJS11" s="77"/>
      <c r="LJT11" s="77"/>
      <c r="LJU11" s="77"/>
      <c r="LJV11" s="77"/>
      <c r="LJW11" s="77"/>
      <c r="LJX11" s="77"/>
      <c r="LJY11" s="77"/>
      <c r="LJZ11" s="77"/>
      <c r="LKA11" s="77"/>
      <c r="LKB11" s="77"/>
      <c r="LKC11" s="77"/>
      <c r="LKD11" s="77"/>
      <c r="LKE11" s="77"/>
      <c r="LKF11" s="77"/>
      <c r="LKG11" s="77"/>
      <c r="LKH11" s="77"/>
      <c r="LKI11" s="77"/>
      <c r="LKJ11" s="77"/>
      <c r="LKK11" s="77"/>
      <c r="LKL11" s="77"/>
      <c r="LKM11" s="77"/>
      <c r="LKN11" s="77"/>
      <c r="LKO11" s="77"/>
      <c r="LKP11" s="77"/>
      <c r="LKQ11" s="77"/>
      <c r="LKR11" s="77"/>
      <c r="LKS11" s="77"/>
      <c r="LKT11" s="77"/>
      <c r="LKU11" s="77"/>
      <c r="LKV11" s="77"/>
      <c r="LKW11" s="77"/>
      <c r="LKX11" s="77"/>
      <c r="LKY11" s="77"/>
      <c r="LKZ11" s="77"/>
      <c r="LLA11" s="77"/>
      <c r="LLB11" s="77"/>
      <c r="LLC11" s="77"/>
      <c r="LLD11" s="77"/>
      <c r="LLE11" s="77"/>
      <c r="LLF11" s="77"/>
      <c r="LLG11" s="77"/>
      <c r="LLH11" s="77"/>
      <c r="LLI11" s="77"/>
      <c r="LLJ11" s="77"/>
      <c r="LLK11" s="77"/>
      <c r="LLL11" s="77"/>
      <c r="LLM11" s="77"/>
      <c r="LLN11" s="77"/>
      <c r="LLO11" s="77"/>
      <c r="LLP11" s="77"/>
      <c r="LLQ11" s="77"/>
      <c r="LLR11" s="77"/>
      <c r="LLS11" s="77"/>
      <c r="LLT11" s="77"/>
      <c r="LLU11" s="77"/>
      <c r="LLV11" s="77"/>
      <c r="LLW11" s="77"/>
      <c r="LLX11" s="77"/>
      <c r="LLY11" s="77"/>
      <c r="LLZ11" s="77"/>
      <c r="LMA11" s="77"/>
      <c r="LMB11" s="77"/>
      <c r="LMC11" s="77"/>
      <c r="LMD11" s="77"/>
      <c r="LME11" s="77"/>
      <c r="LMF11" s="77"/>
      <c r="LMG11" s="77"/>
      <c r="LMH11" s="77"/>
      <c r="LMI11" s="77"/>
      <c r="LMJ11" s="77"/>
      <c r="LMK11" s="77"/>
      <c r="LML11" s="77"/>
      <c r="LMM11" s="77"/>
      <c r="LMN11" s="77"/>
      <c r="LMO11" s="77"/>
      <c r="LMP11" s="77"/>
      <c r="LMQ11" s="77"/>
      <c r="LMR11" s="77"/>
      <c r="LMS11" s="77"/>
      <c r="LMT11" s="77"/>
      <c r="LMU11" s="77"/>
      <c r="LMV11" s="77"/>
      <c r="LMW11" s="77"/>
      <c r="LMX11" s="77"/>
      <c r="LMY11" s="77"/>
      <c r="LMZ11" s="77"/>
      <c r="LNA11" s="77"/>
      <c r="LNB11" s="77"/>
      <c r="LNC11" s="77"/>
      <c r="LND11" s="77"/>
      <c r="LNE11" s="77"/>
      <c r="LNF11" s="77"/>
      <c r="LNG11" s="77"/>
      <c r="LNH11" s="77"/>
      <c r="LNI11" s="77"/>
      <c r="LNJ11" s="77"/>
      <c r="LNK11" s="77"/>
      <c r="LNL11" s="77"/>
      <c r="LNM11" s="77"/>
      <c r="LNN11" s="77"/>
      <c r="LNO11" s="77"/>
      <c r="LNP11" s="77"/>
      <c r="LNQ11" s="77"/>
      <c r="LNR11" s="77"/>
      <c r="LNS11" s="77"/>
      <c r="LNT11" s="77"/>
      <c r="LNU11" s="77"/>
      <c r="LNV11" s="77"/>
      <c r="LNW11" s="77"/>
      <c r="LNX11" s="77"/>
      <c r="LNY11" s="77"/>
      <c r="LNZ11" s="77"/>
      <c r="LOA11" s="77"/>
      <c r="LOB11" s="77"/>
      <c r="LOC11" s="77"/>
      <c r="LOD11" s="77"/>
      <c r="LOE11" s="77"/>
      <c r="LOF11" s="77"/>
      <c r="LOG11" s="77"/>
      <c r="LOH11" s="77"/>
      <c r="LOI11" s="77"/>
      <c r="LOJ11" s="77"/>
      <c r="LOK11" s="77"/>
      <c r="LOL11" s="77"/>
      <c r="LOM11" s="77"/>
      <c r="LON11" s="77"/>
      <c r="LOO11" s="77"/>
      <c r="LOP11" s="77"/>
      <c r="LOQ11" s="77"/>
      <c r="LOR11" s="77"/>
      <c r="LOS11" s="77"/>
      <c r="LOT11" s="77"/>
      <c r="LOU11" s="77"/>
      <c r="LOV11" s="77"/>
      <c r="LOW11" s="77"/>
      <c r="LOX11" s="77"/>
      <c r="LOY11" s="77"/>
      <c r="LOZ11" s="77"/>
      <c r="LPA11" s="77"/>
      <c r="LPB11" s="77"/>
      <c r="LPC11" s="77"/>
      <c r="LPD11" s="77"/>
      <c r="LPE11" s="77"/>
      <c r="LPF11" s="77"/>
      <c r="LPG11" s="77"/>
      <c r="LPH11" s="77"/>
      <c r="LPI11" s="77"/>
      <c r="LPJ11" s="77"/>
      <c r="LPK11" s="77"/>
      <c r="LPL11" s="77"/>
      <c r="LPM11" s="77"/>
      <c r="LPN11" s="77"/>
      <c r="LPO11" s="77"/>
      <c r="LPP11" s="77"/>
      <c r="LPQ11" s="77"/>
      <c r="LPR11" s="77"/>
      <c r="LPS11" s="77"/>
      <c r="LPT11" s="77"/>
      <c r="LPU11" s="77"/>
      <c r="LPV11" s="77"/>
      <c r="LPW11" s="77"/>
      <c r="LPX11" s="77"/>
      <c r="LPY11" s="77"/>
      <c r="LPZ11" s="77"/>
      <c r="LQA11" s="77"/>
      <c r="LQB11" s="77"/>
      <c r="LQC11" s="77"/>
      <c r="LQD11" s="77"/>
      <c r="LQE11" s="77"/>
      <c r="LQF11" s="77"/>
      <c r="LQG11" s="77"/>
      <c r="LQH11" s="77"/>
      <c r="LQI11" s="77"/>
      <c r="LQJ11" s="77"/>
      <c r="LQK11" s="77"/>
      <c r="LQL11" s="77"/>
      <c r="LQM11" s="77"/>
      <c r="LQN11" s="77"/>
      <c r="LQO11" s="77"/>
      <c r="LQP11" s="77"/>
      <c r="LQQ11" s="77"/>
      <c r="LQR11" s="77"/>
      <c r="LQS11" s="77"/>
      <c r="LQT11" s="77"/>
      <c r="LQU11" s="77"/>
      <c r="LQV11" s="77"/>
      <c r="LQW11" s="77"/>
      <c r="LQX11" s="77"/>
      <c r="LQY11" s="77"/>
      <c r="LQZ11" s="77"/>
      <c r="LRA11" s="77"/>
      <c r="LRB11" s="77"/>
      <c r="LRC11" s="77"/>
      <c r="LRD11" s="77"/>
      <c r="LRE11" s="77"/>
      <c r="LRF11" s="77"/>
      <c r="LRG11" s="77"/>
      <c r="LRH11" s="77"/>
      <c r="LRI11" s="77"/>
      <c r="LRJ11" s="77"/>
      <c r="LRK11" s="77"/>
      <c r="LRL11" s="77"/>
      <c r="LRM11" s="77"/>
      <c r="LRN11" s="77"/>
      <c r="LRO11" s="77"/>
      <c r="LRP11" s="77"/>
      <c r="LRQ11" s="77"/>
      <c r="LRR11" s="77"/>
      <c r="LRS11" s="77"/>
      <c r="LRT11" s="77"/>
      <c r="LRU11" s="77"/>
      <c r="LRV11" s="77"/>
      <c r="LRW11" s="77"/>
      <c r="LRX11" s="77"/>
      <c r="LRY11" s="77"/>
      <c r="LRZ11" s="77"/>
      <c r="LSA11" s="77"/>
      <c r="LSB11" s="77"/>
      <c r="LSC11" s="77"/>
      <c r="LSD11" s="77"/>
      <c r="LSE11" s="77"/>
      <c r="LSF11" s="77"/>
      <c r="LSG11" s="77"/>
      <c r="LSH11" s="77"/>
      <c r="LSI11" s="77"/>
      <c r="LSJ11" s="77"/>
      <c r="LSK11" s="77"/>
      <c r="LSL11" s="77"/>
      <c r="LSM11" s="77"/>
      <c r="LSN11" s="77"/>
      <c r="LSO11" s="77"/>
      <c r="LSP11" s="77"/>
      <c r="LSQ11" s="77"/>
      <c r="LSR11" s="77"/>
      <c r="LSS11" s="77"/>
      <c r="LST11" s="77"/>
      <c r="LSU11" s="77"/>
      <c r="LSV11" s="77"/>
      <c r="LSW11" s="77"/>
      <c r="LSX11" s="77"/>
      <c r="LSY11" s="77"/>
      <c r="LSZ11" s="77"/>
      <c r="LTA11" s="77"/>
      <c r="LTB11" s="77"/>
      <c r="LTC11" s="77"/>
      <c r="LTD11" s="77"/>
      <c r="LTE11" s="77"/>
      <c r="LTF11" s="77"/>
      <c r="LTG11" s="77"/>
      <c r="LTH11" s="77"/>
      <c r="LTI11" s="77"/>
      <c r="LTJ11" s="77"/>
      <c r="LTK11" s="77"/>
      <c r="LTL11" s="77"/>
      <c r="LTM11" s="77"/>
      <c r="LTN11" s="77"/>
      <c r="LTO11" s="77"/>
      <c r="LTP11" s="77"/>
      <c r="LTQ11" s="77"/>
      <c r="LTR11" s="77"/>
      <c r="LTS11" s="77"/>
      <c r="LTT11" s="77"/>
      <c r="LTU11" s="77"/>
      <c r="LTV11" s="77"/>
      <c r="LTW11" s="77"/>
      <c r="LTX11" s="77"/>
      <c r="LTY11" s="77"/>
      <c r="LTZ11" s="77"/>
      <c r="LUA11" s="77"/>
      <c r="LUB11" s="77"/>
      <c r="LUC11" s="77"/>
      <c r="LUD11" s="77"/>
      <c r="LUE11" s="77"/>
      <c r="LUF11" s="77"/>
      <c r="LUG11" s="77"/>
      <c r="LUH11" s="77"/>
      <c r="LUI11" s="77"/>
      <c r="LUJ11" s="77"/>
      <c r="LUK11" s="77"/>
      <c r="LUL11" s="77"/>
      <c r="LUM11" s="77"/>
      <c r="LUN11" s="77"/>
      <c r="LUO11" s="77"/>
      <c r="LUP11" s="77"/>
      <c r="LUQ11" s="77"/>
      <c r="LUR11" s="77"/>
      <c r="LUS11" s="77"/>
      <c r="LUT11" s="77"/>
      <c r="LUU11" s="77"/>
      <c r="LUV11" s="77"/>
      <c r="LUW11" s="77"/>
      <c r="LUX11" s="77"/>
      <c r="LUY11" s="77"/>
      <c r="LUZ11" s="77"/>
      <c r="LVA11" s="77"/>
      <c r="LVB11" s="77"/>
      <c r="LVC11" s="77"/>
      <c r="LVD11" s="77"/>
      <c r="LVE11" s="77"/>
      <c r="LVF11" s="77"/>
      <c r="LVG11" s="77"/>
      <c r="LVH11" s="77"/>
      <c r="LVI11" s="77"/>
      <c r="LVJ11" s="77"/>
      <c r="LVK11" s="77"/>
      <c r="LVL11" s="77"/>
      <c r="LVM11" s="77"/>
      <c r="LVN11" s="77"/>
      <c r="LVO11" s="77"/>
      <c r="LVP11" s="77"/>
      <c r="LVQ11" s="77"/>
      <c r="LVR11" s="77"/>
      <c r="LVS11" s="77"/>
      <c r="LVT11" s="77"/>
      <c r="LVU11" s="77"/>
      <c r="LVV11" s="77"/>
      <c r="LVW11" s="77"/>
      <c r="LVX11" s="77"/>
      <c r="LVY11" s="77"/>
      <c r="LVZ11" s="77"/>
      <c r="LWA11" s="77"/>
      <c r="LWB11" s="77"/>
      <c r="LWC11" s="77"/>
      <c r="LWD11" s="77"/>
      <c r="LWE11" s="77"/>
      <c r="LWF11" s="77"/>
      <c r="LWG11" s="77"/>
      <c r="LWH11" s="77"/>
      <c r="LWI11" s="77"/>
      <c r="LWJ11" s="77"/>
      <c r="LWK11" s="77"/>
      <c r="LWL11" s="77"/>
      <c r="LWM11" s="77"/>
      <c r="LWN11" s="77"/>
      <c r="LWO11" s="77"/>
      <c r="LWP11" s="77"/>
      <c r="LWQ11" s="77"/>
      <c r="LWR11" s="77"/>
      <c r="LWS11" s="77"/>
      <c r="LWT11" s="77"/>
      <c r="LWU11" s="77"/>
      <c r="LWV11" s="77"/>
      <c r="LWW11" s="77"/>
      <c r="LWX11" s="77"/>
      <c r="LWY11" s="77"/>
      <c r="LWZ11" s="77"/>
      <c r="LXA11" s="77"/>
      <c r="LXB11" s="77"/>
      <c r="LXC11" s="77"/>
      <c r="LXD11" s="77"/>
      <c r="LXE11" s="77"/>
      <c r="LXF11" s="77"/>
      <c r="LXG11" s="77"/>
      <c r="LXH11" s="77"/>
      <c r="LXI11" s="77"/>
      <c r="LXJ11" s="77"/>
      <c r="LXK11" s="77"/>
      <c r="LXL11" s="77"/>
      <c r="LXM11" s="77"/>
      <c r="LXN11" s="77"/>
      <c r="LXO11" s="77"/>
      <c r="LXP11" s="77"/>
      <c r="LXQ11" s="77"/>
      <c r="LXR11" s="77"/>
      <c r="LXS11" s="77"/>
      <c r="LXT11" s="77"/>
      <c r="LXU11" s="77"/>
      <c r="LXV11" s="77"/>
      <c r="LXW11" s="77"/>
      <c r="LXX11" s="77"/>
      <c r="LXY11" s="77"/>
      <c r="LXZ11" s="77"/>
      <c r="LYA11" s="77"/>
      <c r="LYB11" s="77"/>
      <c r="LYC11" s="77"/>
      <c r="LYD11" s="77"/>
      <c r="LYE11" s="77"/>
      <c r="LYF11" s="77"/>
      <c r="LYG11" s="77"/>
      <c r="LYH11" s="77"/>
      <c r="LYI11" s="77"/>
      <c r="LYJ11" s="77"/>
      <c r="LYK11" s="77"/>
      <c r="LYL11" s="77"/>
      <c r="LYM11" s="77"/>
      <c r="LYN11" s="77"/>
      <c r="LYO11" s="77"/>
      <c r="LYP11" s="77"/>
      <c r="LYQ11" s="77"/>
      <c r="LYR11" s="77"/>
      <c r="LYS11" s="77"/>
      <c r="LYT11" s="77"/>
      <c r="LYU11" s="77"/>
      <c r="LYV11" s="77"/>
      <c r="LYW11" s="77"/>
      <c r="LYX11" s="77"/>
      <c r="LYY11" s="77"/>
      <c r="LYZ11" s="77"/>
      <c r="LZA11" s="77"/>
      <c r="LZB11" s="77"/>
      <c r="LZC11" s="77"/>
      <c r="LZD11" s="77"/>
      <c r="LZE11" s="77"/>
      <c r="LZF11" s="77"/>
      <c r="LZG11" s="77"/>
      <c r="LZH11" s="77"/>
      <c r="LZI11" s="77"/>
      <c r="LZJ11" s="77"/>
      <c r="LZK11" s="77"/>
      <c r="LZL11" s="77"/>
      <c r="LZM11" s="77"/>
      <c r="LZN11" s="77"/>
      <c r="LZO11" s="77"/>
      <c r="LZP11" s="77"/>
      <c r="LZQ11" s="77"/>
      <c r="LZR11" s="77"/>
      <c r="LZS11" s="77"/>
      <c r="LZT11" s="77"/>
      <c r="LZU11" s="77"/>
      <c r="LZV11" s="77"/>
      <c r="LZW11" s="77"/>
      <c r="LZX11" s="77"/>
      <c r="LZY11" s="77"/>
      <c r="LZZ11" s="77"/>
      <c r="MAA11" s="77"/>
      <c r="MAB11" s="77"/>
      <c r="MAC11" s="77"/>
      <c r="MAD11" s="77"/>
      <c r="MAE11" s="77"/>
      <c r="MAF11" s="77"/>
      <c r="MAG11" s="77"/>
      <c r="MAH11" s="77"/>
      <c r="MAI11" s="77"/>
      <c r="MAJ11" s="77"/>
      <c r="MAK11" s="77"/>
      <c r="MAL11" s="77"/>
      <c r="MAM11" s="77"/>
      <c r="MAN11" s="77"/>
      <c r="MAO11" s="77"/>
      <c r="MAP11" s="77"/>
      <c r="MAQ11" s="77"/>
      <c r="MAR11" s="77"/>
      <c r="MAS11" s="77"/>
      <c r="MAT11" s="77"/>
      <c r="MAU11" s="77"/>
      <c r="MAV11" s="77"/>
      <c r="MAW11" s="77"/>
      <c r="MAX11" s="77"/>
      <c r="MAY11" s="77"/>
      <c r="MAZ11" s="77"/>
      <c r="MBA11" s="77"/>
      <c r="MBB11" s="77"/>
      <c r="MBC11" s="77"/>
      <c r="MBD11" s="77"/>
      <c r="MBE11" s="77"/>
      <c r="MBF11" s="77"/>
      <c r="MBG11" s="77"/>
      <c r="MBH11" s="77"/>
      <c r="MBI11" s="77"/>
      <c r="MBJ11" s="77"/>
      <c r="MBK11" s="77"/>
      <c r="MBL11" s="77"/>
      <c r="MBM11" s="77"/>
      <c r="MBN11" s="77"/>
      <c r="MBO11" s="77"/>
      <c r="MBP11" s="77"/>
      <c r="MBQ11" s="77"/>
      <c r="MBR11" s="77"/>
      <c r="MBS11" s="77"/>
      <c r="MBT11" s="77"/>
      <c r="MBU11" s="77"/>
      <c r="MBV11" s="77"/>
      <c r="MBW11" s="77"/>
      <c r="MBX11" s="77"/>
      <c r="MBY11" s="77"/>
      <c r="MBZ11" s="77"/>
      <c r="MCA11" s="77"/>
      <c r="MCB11" s="77"/>
      <c r="MCC11" s="77"/>
      <c r="MCD11" s="77"/>
      <c r="MCE11" s="77"/>
      <c r="MCF11" s="77"/>
      <c r="MCG11" s="77"/>
      <c r="MCH11" s="77"/>
      <c r="MCI11" s="77"/>
      <c r="MCJ11" s="77"/>
      <c r="MCK11" s="77"/>
      <c r="MCL11" s="77"/>
      <c r="MCM11" s="77"/>
      <c r="MCN11" s="77"/>
      <c r="MCO11" s="77"/>
      <c r="MCP11" s="77"/>
      <c r="MCQ11" s="77"/>
      <c r="MCR11" s="77"/>
      <c r="MCS11" s="77"/>
      <c r="MCT11" s="77"/>
      <c r="MCU11" s="77"/>
      <c r="MCV11" s="77"/>
      <c r="MCW11" s="77"/>
      <c r="MCX11" s="77"/>
      <c r="MCY11" s="77"/>
      <c r="MCZ11" s="77"/>
      <c r="MDA11" s="77"/>
      <c r="MDB11" s="77"/>
      <c r="MDC11" s="77"/>
      <c r="MDD11" s="77"/>
      <c r="MDE11" s="77"/>
      <c r="MDF11" s="77"/>
      <c r="MDG11" s="77"/>
      <c r="MDH11" s="77"/>
      <c r="MDI11" s="77"/>
      <c r="MDJ11" s="77"/>
      <c r="MDK11" s="77"/>
      <c r="MDL11" s="77"/>
      <c r="MDM11" s="77"/>
      <c r="MDN11" s="77"/>
      <c r="MDO11" s="77"/>
      <c r="MDP11" s="77"/>
      <c r="MDQ11" s="77"/>
      <c r="MDR11" s="77"/>
      <c r="MDS11" s="77"/>
      <c r="MDT11" s="77"/>
      <c r="MDU11" s="77"/>
      <c r="MDV11" s="77"/>
      <c r="MDW11" s="77"/>
      <c r="MDX11" s="77"/>
      <c r="MDY11" s="77"/>
      <c r="MDZ11" s="77"/>
      <c r="MEA11" s="77"/>
      <c r="MEB11" s="77"/>
      <c r="MEC11" s="77"/>
      <c r="MED11" s="77"/>
      <c r="MEE11" s="77"/>
      <c r="MEF11" s="77"/>
      <c r="MEG11" s="77"/>
      <c r="MEH11" s="77"/>
      <c r="MEI11" s="77"/>
      <c r="MEJ11" s="77"/>
      <c r="MEK11" s="77"/>
      <c r="MEL11" s="77"/>
      <c r="MEM11" s="77"/>
      <c r="MEN11" s="77"/>
      <c r="MEO11" s="77"/>
      <c r="MEP11" s="77"/>
      <c r="MEQ11" s="77"/>
      <c r="MER11" s="77"/>
      <c r="MES11" s="77"/>
      <c r="MET11" s="77"/>
      <c r="MEU11" s="77"/>
      <c r="MEV11" s="77"/>
      <c r="MEW11" s="77"/>
      <c r="MEX11" s="77"/>
      <c r="MEY11" s="77"/>
      <c r="MEZ11" s="77"/>
      <c r="MFA11" s="77"/>
      <c r="MFB11" s="77"/>
      <c r="MFC11" s="77"/>
      <c r="MFD11" s="77"/>
      <c r="MFE11" s="77"/>
      <c r="MFF11" s="77"/>
      <c r="MFG11" s="77"/>
      <c r="MFH11" s="77"/>
      <c r="MFI11" s="77"/>
      <c r="MFJ11" s="77"/>
      <c r="MFK11" s="77"/>
      <c r="MFL11" s="77"/>
      <c r="MFM11" s="77"/>
      <c r="MFN11" s="77"/>
      <c r="MFO11" s="77"/>
      <c r="MFP11" s="77"/>
      <c r="MFQ11" s="77"/>
      <c r="MFR11" s="77"/>
      <c r="MFS11" s="77"/>
      <c r="MFT11" s="77"/>
      <c r="MFU11" s="77"/>
      <c r="MFV11" s="77"/>
      <c r="MFW11" s="77"/>
      <c r="MFX11" s="77"/>
      <c r="MFY11" s="77"/>
      <c r="MFZ11" s="77"/>
      <c r="MGA11" s="77"/>
      <c r="MGB11" s="77"/>
      <c r="MGC11" s="77"/>
      <c r="MGD11" s="77"/>
      <c r="MGE11" s="77"/>
      <c r="MGF11" s="77"/>
      <c r="MGG11" s="77"/>
      <c r="MGH11" s="77"/>
      <c r="MGI11" s="77"/>
      <c r="MGJ11" s="77"/>
      <c r="MGK11" s="77"/>
      <c r="MGL11" s="77"/>
      <c r="MGM11" s="77"/>
      <c r="MGN11" s="77"/>
      <c r="MGO11" s="77"/>
      <c r="MGP11" s="77"/>
      <c r="MGQ11" s="77"/>
      <c r="MGR11" s="77"/>
      <c r="MGS11" s="77"/>
      <c r="MGT11" s="77"/>
      <c r="MGU11" s="77"/>
      <c r="MGV11" s="77"/>
      <c r="MGW11" s="77"/>
      <c r="MGX11" s="77"/>
      <c r="MGY11" s="77"/>
      <c r="MGZ11" s="77"/>
      <c r="MHA11" s="77"/>
      <c r="MHB11" s="77"/>
      <c r="MHC11" s="77"/>
      <c r="MHD11" s="77"/>
      <c r="MHE11" s="77"/>
      <c r="MHF11" s="77"/>
      <c r="MHG11" s="77"/>
      <c r="MHH11" s="77"/>
      <c r="MHI11" s="77"/>
      <c r="MHJ11" s="77"/>
      <c r="MHK11" s="77"/>
      <c r="MHL11" s="77"/>
      <c r="MHM11" s="77"/>
      <c r="MHN11" s="77"/>
      <c r="MHO11" s="77"/>
      <c r="MHP11" s="77"/>
      <c r="MHQ11" s="77"/>
      <c r="MHR11" s="77"/>
      <c r="MHS11" s="77"/>
      <c r="MHT11" s="77"/>
      <c r="MHU11" s="77"/>
      <c r="MHV11" s="77"/>
      <c r="MHW11" s="77"/>
      <c r="MHX11" s="77"/>
      <c r="MHY11" s="77"/>
      <c r="MHZ11" s="77"/>
      <c r="MIA11" s="77"/>
      <c r="MIB11" s="77"/>
      <c r="MIC11" s="77"/>
      <c r="MID11" s="77"/>
      <c r="MIE11" s="77"/>
      <c r="MIF11" s="77"/>
      <c r="MIG11" s="77"/>
      <c r="MIH11" s="77"/>
      <c r="MII11" s="77"/>
      <c r="MIJ11" s="77"/>
      <c r="MIK11" s="77"/>
      <c r="MIL11" s="77"/>
      <c r="MIM11" s="77"/>
      <c r="MIN11" s="77"/>
      <c r="MIO11" s="77"/>
      <c r="MIP11" s="77"/>
      <c r="MIQ11" s="77"/>
      <c r="MIR11" s="77"/>
      <c r="MIS11" s="77"/>
      <c r="MIT11" s="77"/>
      <c r="MIU11" s="77"/>
      <c r="MIV11" s="77"/>
      <c r="MIW11" s="77"/>
      <c r="MIX11" s="77"/>
      <c r="MIY11" s="77"/>
      <c r="MIZ11" s="77"/>
      <c r="MJA11" s="77"/>
      <c r="MJB11" s="77"/>
      <c r="MJC11" s="77"/>
      <c r="MJD11" s="77"/>
      <c r="MJE11" s="77"/>
      <c r="MJF11" s="77"/>
      <c r="MJG11" s="77"/>
      <c r="MJH11" s="77"/>
      <c r="MJI11" s="77"/>
      <c r="MJJ11" s="77"/>
      <c r="MJK11" s="77"/>
      <c r="MJL11" s="77"/>
      <c r="MJM11" s="77"/>
      <c r="MJN11" s="77"/>
      <c r="MJO11" s="77"/>
      <c r="MJP11" s="77"/>
      <c r="MJQ11" s="77"/>
      <c r="MJR11" s="77"/>
      <c r="MJS11" s="77"/>
      <c r="MJT11" s="77"/>
      <c r="MJU11" s="77"/>
      <c r="MJV11" s="77"/>
      <c r="MJW11" s="77"/>
      <c r="MJX11" s="77"/>
      <c r="MJY11" s="77"/>
      <c r="MJZ11" s="77"/>
      <c r="MKA11" s="77"/>
      <c r="MKB11" s="77"/>
      <c r="MKC11" s="77"/>
      <c r="MKD11" s="77"/>
      <c r="MKE11" s="77"/>
      <c r="MKF11" s="77"/>
      <c r="MKG11" s="77"/>
      <c r="MKH11" s="77"/>
      <c r="MKI11" s="77"/>
      <c r="MKJ11" s="77"/>
      <c r="MKK11" s="77"/>
      <c r="MKL11" s="77"/>
      <c r="MKM11" s="77"/>
      <c r="MKN11" s="77"/>
      <c r="MKO11" s="77"/>
      <c r="MKP11" s="77"/>
      <c r="MKQ11" s="77"/>
      <c r="MKR11" s="77"/>
      <c r="MKS11" s="77"/>
      <c r="MKT11" s="77"/>
      <c r="MKU11" s="77"/>
      <c r="MKV11" s="77"/>
      <c r="MKW11" s="77"/>
      <c r="MKX11" s="77"/>
      <c r="MKY11" s="77"/>
      <c r="MKZ11" s="77"/>
      <c r="MLA11" s="77"/>
      <c r="MLB11" s="77"/>
      <c r="MLC11" s="77"/>
      <c r="MLD11" s="77"/>
      <c r="MLE11" s="77"/>
      <c r="MLF11" s="77"/>
      <c r="MLG11" s="77"/>
      <c r="MLH11" s="77"/>
      <c r="MLI11" s="77"/>
      <c r="MLJ11" s="77"/>
      <c r="MLK11" s="77"/>
      <c r="MLL11" s="77"/>
      <c r="MLM11" s="77"/>
      <c r="MLN11" s="77"/>
      <c r="MLO11" s="77"/>
      <c r="MLP11" s="77"/>
      <c r="MLQ11" s="77"/>
      <c r="MLR11" s="77"/>
      <c r="MLS11" s="77"/>
      <c r="MLT11" s="77"/>
      <c r="MLU11" s="77"/>
      <c r="MLV11" s="77"/>
      <c r="MLW11" s="77"/>
      <c r="MLX11" s="77"/>
      <c r="MLY11" s="77"/>
      <c r="MLZ11" s="77"/>
      <c r="MMA11" s="77"/>
      <c r="MMB11" s="77"/>
      <c r="MMC11" s="77"/>
      <c r="MMD11" s="77"/>
      <c r="MME11" s="77"/>
      <c r="MMF11" s="77"/>
      <c r="MMG11" s="77"/>
      <c r="MMH11" s="77"/>
      <c r="MMI11" s="77"/>
      <c r="MMJ11" s="77"/>
      <c r="MMK11" s="77"/>
      <c r="MML11" s="77"/>
      <c r="MMM11" s="77"/>
      <c r="MMN11" s="77"/>
      <c r="MMO11" s="77"/>
      <c r="MMP11" s="77"/>
      <c r="MMQ11" s="77"/>
      <c r="MMR11" s="77"/>
      <c r="MMS11" s="77"/>
      <c r="MMT11" s="77"/>
      <c r="MMU11" s="77"/>
      <c r="MMV11" s="77"/>
      <c r="MMW11" s="77"/>
      <c r="MMX11" s="77"/>
      <c r="MMY11" s="77"/>
      <c r="MMZ11" s="77"/>
      <c r="MNA11" s="77"/>
      <c r="MNB11" s="77"/>
      <c r="MNC11" s="77"/>
      <c r="MND11" s="77"/>
      <c r="MNE11" s="77"/>
      <c r="MNF11" s="77"/>
      <c r="MNG11" s="77"/>
      <c r="MNH11" s="77"/>
      <c r="MNI11" s="77"/>
      <c r="MNJ11" s="77"/>
      <c r="MNK11" s="77"/>
      <c r="MNL11" s="77"/>
      <c r="MNM11" s="77"/>
      <c r="MNN11" s="77"/>
      <c r="MNO11" s="77"/>
      <c r="MNP11" s="77"/>
      <c r="MNQ11" s="77"/>
      <c r="MNR11" s="77"/>
      <c r="MNS11" s="77"/>
      <c r="MNT11" s="77"/>
      <c r="MNU11" s="77"/>
      <c r="MNV11" s="77"/>
      <c r="MNW11" s="77"/>
      <c r="MNX11" s="77"/>
      <c r="MNY11" s="77"/>
      <c r="MNZ11" s="77"/>
      <c r="MOA11" s="77"/>
      <c r="MOB11" s="77"/>
      <c r="MOC11" s="77"/>
      <c r="MOD11" s="77"/>
      <c r="MOE11" s="77"/>
      <c r="MOF11" s="77"/>
      <c r="MOG11" s="77"/>
      <c r="MOH11" s="77"/>
      <c r="MOI11" s="77"/>
      <c r="MOJ11" s="77"/>
      <c r="MOK11" s="77"/>
      <c r="MOL11" s="77"/>
      <c r="MOM11" s="77"/>
      <c r="MON11" s="77"/>
      <c r="MOO11" s="77"/>
      <c r="MOP11" s="77"/>
      <c r="MOQ11" s="77"/>
      <c r="MOR11" s="77"/>
      <c r="MOS11" s="77"/>
      <c r="MOT11" s="77"/>
      <c r="MOU11" s="77"/>
      <c r="MOV11" s="77"/>
      <c r="MOW11" s="77"/>
      <c r="MOX11" s="77"/>
      <c r="MOY11" s="77"/>
      <c r="MOZ11" s="77"/>
      <c r="MPA11" s="77"/>
      <c r="MPB11" s="77"/>
      <c r="MPC11" s="77"/>
      <c r="MPD11" s="77"/>
      <c r="MPE11" s="77"/>
      <c r="MPF11" s="77"/>
      <c r="MPG11" s="77"/>
      <c r="MPH11" s="77"/>
      <c r="MPI11" s="77"/>
      <c r="MPJ11" s="77"/>
      <c r="MPK11" s="77"/>
      <c r="MPL11" s="77"/>
      <c r="MPM11" s="77"/>
      <c r="MPN11" s="77"/>
      <c r="MPO11" s="77"/>
      <c r="MPP11" s="77"/>
      <c r="MPQ11" s="77"/>
      <c r="MPR11" s="77"/>
      <c r="MPS11" s="77"/>
      <c r="MPT11" s="77"/>
      <c r="MPU11" s="77"/>
      <c r="MPV11" s="77"/>
      <c r="MPW11" s="77"/>
      <c r="MPX11" s="77"/>
      <c r="MPY11" s="77"/>
      <c r="MPZ11" s="77"/>
      <c r="MQA11" s="77"/>
      <c r="MQB11" s="77"/>
      <c r="MQC11" s="77"/>
      <c r="MQD11" s="77"/>
      <c r="MQE11" s="77"/>
      <c r="MQF11" s="77"/>
      <c r="MQG11" s="77"/>
      <c r="MQH11" s="77"/>
      <c r="MQI11" s="77"/>
      <c r="MQJ11" s="77"/>
      <c r="MQK11" s="77"/>
      <c r="MQL11" s="77"/>
      <c r="MQM11" s="77"/>
      <c r="MQN11" s="77"/>
      <c r="MQO11" s="77"/>
      <c r="MQP11" s="77"/>
      <c r="MQQ11" s="77"/>
      <c r="MQR11" s="77"/>
      <c r="MQS11" s="77"/>
      <c r="MQT11" s="77"/>
      <c r="MQU11" s="77"/>
      <c r="MQV11" s="77"/>
      <c r="MQW11" s="77"/>
      <c r="MQX11" s="77"/>
      <c r="MQY11" s="77"/>
      <c r="MQZ11" s="77"/>
      <c r="MRA11" s="77"/>
      <c r="MRB11" s="77"/>
      <c r="MRC11" s="77"/>
      <c r="MRD11" s="77"/>
      <c r="MRE11" s="77"/>
      <c r="MRF11" s="77"/>
      <c r="MRG11" s="77"/>
      <c r="MRH11" s="77"/>
      <c r="MRI11" s="77"/>
      <c r="MRJ11" s="77"/>
      <c r="MRK11" s="77"/>
      <c r="MRL11" s="77"/>
      <c r="MRM11" s="77"/>
      <c r="MRN11" s="77"/>
      <c r="MRO11" s="77"/>
      <c r="MRP11" s="77"/>
      <c r="MRQ11" s="77"/>
      <c r="MRR11" s="77"/>
      <c r="MRS11" s="77"/>
      <c r="MRT11" s="77"/>
      <c r="MRU11" s="77"/>
      <c r="MRV11" s="77"/>
      <c r="MRW11" s="77"/>
      <c r="MRX11" s="77"/>
      <c r="MRY11" s="77"/>
      <c r="MRZ11" s="77"/>
      <c r="MSA11" s="77"/>
      <c r="MSB11" s="77"/>
      <c r="MSC11" s="77"/>
      <c r="MSD11" s="77"/>
      <c r="MSE11" s="77"/>
      <c r="MSF11" s="77"/>
      <c r="MSG11" s="77"/>
      <c r="MSH11" s="77"/>
      <c r="MSI11" s="77"/>
      <c r="MSJ11" s="77"/>
      <c r="MSK11" s="77"/>
      <c r="MSL11" s="77"/>
      <c r="MSM11" s="77"/>
      <c r="MSN11" s="77"/>
      <c r="MSO11" s="77"/>
      <c r="MSP11" s="77"/>
      <c r="MSQ11" s="77"/>
      <c r="MSR11" s="77"/>
      <c r="MSS11" s="77"/>
      <c r="MST11" s="77"/>
      <c r="MSU11" s="77"/>
      <c r="MSV11" s="77"/>
      <c r="MSW11" s="77"/>
      <c r="MSX11" s="77"/>
      <c r="MSY11" s="77"/>
      <c r="MSZ11" s="77"/>
      <c r="MTA11" s="77"/>
      <c r="MTB11" s="77"/>
      <c r="MTC11" s="77"/>
      <c r="MTD11" s="77"/>
      <c r="MTE11" s="77"/>
      <c r="MTF11" s="77"/>
      <c r="MTG11" s="77"/>
      <c r="MTH11" s="77"/>
      <c r="MTI11" s="77"/>
      <c r="MTJ11" s="77"/>
      <c r="MTK11" s="77"/>
      <c r="MTL11" s="77"/>
      <c r="MTM11" s="77"/>
      <c r="MTN11" s="77"/>
      <c r="MTO11" s="77"/>
      <c r="MTP11" s="77"/>
      <c r="MTQ11" s="77"/>
      <c r="MTR11" s="77"/>
      <c r="MTS11" s="77"/>
      <c r="MTT11" s="77"/>
      <c r="MTU11" s="77"/>
      <c r="MTV11" s="77"/>
      <c r="MTW11" s="77"/>
      <c r="MTX11" s="77"/>
      <c r="MTY11" s="77"/>
      <c r="MTZ11" s="77"/>
      <c r="MUA11" s="77"/>
      <c r="MUB11" s="77"/>
      <c r="MUC11" s="77"/>
      <c r="MUD11" s="77"/>
      <c r="MUE11" s="77"/>
      <c r="MUF11" s="77"/>
      <c r="MUG11" s="77"/>
      <c r="MUH11" s="77"/>
      <c r="MUI11" s="77"/>
      <c r="MUJ11" s="77"/>
      <c r="MUK11" s="77"/>
      <c r="MUL11" s="77"/>
      <c r="MUM11" s="77"/>
      <c r="MUN11" s="77"/>
      <c r="MUO11" s="77"/>
      <c r="MUP11" s="77"/>
      <c r="MUQ11" s="77"/>
      <c r="MUR11" s="77"/>
      <c r="MUS11" s="77"/>
      <c r="MUT11" s="77"/>
      <c r="MUU11" s="77"/>
      <c r="MUV11" s="77"/>
      <c r="MUW11" s="77"/>
      <c r="MUX11" s="77"/>
      <c r="MUY11" s="77"/>
      <c r="MUZ11" s="77"/>
      <c r="MVA11" s="77"/>
      <c r="MVB11" s="77"/>
      <c r="MVC11" s="77"/>
      <c r="MVD11" s="77"/>
      <c r="MVE11" s="77"/>
      <c r="MVF11" s="77"/>
      <c r="MVG11" s="77"/>
      <c r="MVH11" s="77"/>
      <c r="MVI11" s="77"/>
      <c r="MVJ11" s="77"/>
      <c r="MVK11" s="77"/>
      <c r="MVL11" s="77"/>
      <c r="MVM11" s="77"/>
      <c r="MVN11" s="77"/>
      <c r="MVO11" s="77"/>
      <c r="MVP11" s="77"/>
      <c r="MVQ11" s="77"/>
      <c r="MVR11" s="77"/>
      <c r="MVS11" s="77"/>
      <c r="MVT11" s="77"/>
      <c r="MVU11" s="77"/>
      <c r="MVV11" s="77"/>
      <c r="MVW11" s="77"/>
      <c r="MVX11" s="77"/>
      <c r="MVY11" s="77"/>
      <c r="MVZ11" s="77"/>
      <c r="MWA11" s="77"/>
      <c r="MWB11" s="77"/>
      <c r="MWC11" s="77"/>
      <c r="MWD11" s="77"/>
      <c r="MWE11" s="77"/>
      <c r="MWF11" s="77"/>
      <c r="MWG11" s="77"/>
      <c r="MWH11" s="77"/>
      <c r="MWI11" s="77"/>
      <c r="MWJ11" s="77"/>
      <c r="MWK11" s="77"/>
      <c r="MWL11" s="77"/>
      <c r="MWM11" s="77"/>
      <c r="MWN11" s="77"/>
      <c r="MWO11" s="77"/>
      <c r="MWP11" s="77"/>
      <c r="MWQ11" s="77"/>
      <c r="MWR11" s="77"/>
      <c r="MWS11" s="77"/>
      <c r="MWT11" s="77"/>
      <c r="MWU11" s="77"/>
      <c r="MWV11" s="77"/>
      <c r="MWW11" s="77"/>
      <c r="MWX11" s="77"/>
      <c r="MWY11" s="77"/>
      <c r="MWZ11" s="77"/>
      <c r="MXA11" s="77"/>
      <c r="MXB11" s="77"/>
      <c r="MXC11" s="77"/>
      <c r="MXD11" s="77"/>
      <c r="MXE11" s="77"/>
      <c r="MXF11" s="77"/>
      <c r="MXG11" s="77"/>
      <c r="MXH11" s="77"/>
      <c r="MXI11" s="77"/>
      <c r="MXJ11" s="77"/>
      <c r="MXK11" s="77"/>
      <c r="MXL11" s="77"/>
      <c r="MXM11" s="77"/>
      <c r="MXN11" s="77"/>
      <c r="MXO11" s="77"/>
      <c r="MXP11" s="77"/>
      <c r="MXQ11" s="77"/>
      <c r="MXR11" s="77"/>
      <c r="MXS11" s="77"/>
      <c r="MXT11" s="77"/>
      <c r="MXU11" s="77"/>
      <c r="MXV11" s="77"/>
      <c r="MXW11" s="77"/>
      <c r="MXX11" s="77"/>
      <c r="MXY11" s="77"/>
      <c r="MXZ11" s="77"/>
      <c r="MYA11" s="77"/>
      <c r="MYB11" s="77"/>
      <c r="MYC11" s="77"/>
      <c r="MYD11" s="77"/>
      <c r="MYE11" s="77"/>
      <c r="MYF11" s="77"/>
      <c r="MYG11" s="77"/>
      <c r="MYH11" s="77"/>
      <c r="MYI11" s="77"/>
      <c r="MYJ11" s="77"/>
      <c r="MYK11" s="77"/>
      <c r="MYL11" s="77"/>
      <c r="MYM11" s="77"/>
      <c r="MYN11" s="77"/>
      <c r="MYO11" s="77"/>
      <c r="MYP11" s="77"/>
      <c r="MYQ11" s="77"/>
      <c r="MYR11" s="77"/>
      <c r="MYS11" s="77"/>
      <c r="MYT11" s="77"/>
      <c r="MYU11" s="77"/>
      <c r="MYV11" s="77"/>
      <c r="MYW11" s="77"/>
      <c r="MYX11" s="77"/>
      <c r="MYY11" s="77"/>
      <c r="MYZ11" s="77"/>
      <c r="MZA11" s="77"/>
      <c r="MZB11" s="77"/>
      <c r="MZC11" s="77"/>
      <c r="MZD11" s="77"/>
      <c r="MZE11" s="77"/>
      <c r="MZF11" s="77"/>
      <c r="MZG11" s="77"/>
      <c r="MZH11" s="77"/>
      <c r="MZI11" s="77"/>
      <c r="MZJ11" s="77"/>
      <c r="MZK11" s="77"/>
      <c r="MZL11" s="77"/>
      <c r="MZM11" s="77"/>
      <c r="MZN11" s="77"/>
      <c r="MZO11" s="77"/>
      <c r="MZP11" s="77"/>
      <c r="MZQ11" s="77"/>
      <c r="MZR11" s="77"/>
      <c r="MZS11" s="77"/>
      <c r="MZT11" s="77"/>
      <c r="MZU11" s="77"/>
      <c r="MZV11" s="77"/>
      <c r="MZW11" s="77"/>
      <c r="MZX11" s="77"/>
      <c r="MZY11" s="77"/>
      <c r="MZZ11" s="77"/>
      <c r="NAA11" s="77"/>
      <c r="NAB11" s="77"/>
      <c r="NAC11" s="77"/>
      <c r="NAD11" s="77"/>
      <c r="NAE11" s="77"/>
      <c r="NAF11" s="77"/>
      <c r="NAG11" s="77"/>
      <c r="NAH11" s="77"/>
      <c r="NAI11" s="77"/>
      <c r="NAJ11" s="77"/>
      <c r="NAK11" s="77"/>
      <c r="NAL11" s="77"/>
      <c r="NAM11" s="77"/>
      <c r="NAN11" s="77"/>
      <c r="NAO11" s="77"/>
      <c r="NAP11" s="77"/>
      <c r="NAQ11" s="77"/>
      <c r="NAR11" s="77"/>
      <c r="NAS11" s="77"/>
      <c r="NAT11" s="77"/>
      <c r="NAU11" s="77"/>
      <c r="NAV11" s="77"/>
      <c r="NAW11" s="77"/>
      <c r="NAX11" s="77"/>
      <c r="NAY11" s="77"/>
      <c r="NAZ11" s="77"/>
      <c r="NBA11" s="77"/>
      <c r="NBB11" s="77"/>
      <c r="NBC11" s="77"/>
      <c r="NBD11" s="77"/>
      <c r="NBE11" s="77"/>
      <c r="NBF11" s="77"/>
      <c r="NBG11" s="77"/>
      <c r="NBH11" s="77"/>
      <c r="NBI11" s="77"/>
      <c r="NBJ11" s="77"/>
      <c r="NBK11" s="77"/>
      <c r="NBL11" s="77"/>
      <c r="NBM11" s="77"/>
      <c r="NBN11" s="77"/>
      <c r="NBO11" s="77"/>
      <c r="NBP11" s="77"/>
      <c r="NBQ11" s="77"/>
      <c r="NBR11" s="77"/>
      <c r="NBS11" s="77"/>
      <c r="NBT11" s="77"/>
      <c r="NBU11" s="77"/>
      <c r="NBV11" s="77"/>
      <c r="NBW11" s="77"/>
      <c r="NBX11" s="77"/>
      <c r="NBY11" s="77"/>
      <c r="NBZ11" s="77"/>
      <c r="NCA11" s="77"/>
      <c r="NCB11" s="77"/>
      <c r="NCC11" s="77"/>
      <c r="NCD11" s="77"/>
      <c r="NCE11" s="77"/>
      <c r="NCF11" s="77"/>
      <c r="NCG11" s="77"/>
      <c r="NCH11" s="77"/>
      <c r="NCI11" s="77"/>
      <c r="NCJ11" s="77"/>
      <c r="NCK11" s="77"/>
      <c r="NCL11" s="77"/>
      <c r="NCM11" s="77"/>
      <c r="NCN11" s="77"/>
      <c r="NCO11" s="77"/>
      <c r="NCP11" s="77"/>
      <c r="NCQ11" s="77"/>
      <c r="NCR11" s="77"/>
      <c r="NCS11" s="77"/>
      <c r="NCT11" s="77"/>
      <c r="NCU11" s="77"/>
      <c r="NCV11" s="77"/>
      <c r="NCW11" s="77"/>
      <c r="NCX11" s="77"/>
      <c r="NCY11" s="77"/>
      <c r="NCZ11" s="77"/>
      <c r="NDA11" s="77"/>
      <c r="NDB11" s="77"/>
      <c r="NDC11" s="77"/>
      <c r="NDD11" s="77"/>
      <c r="NDE11" s="77"/>
      <c r="NDF11" s="77"/>
      <c r="NDG11" s="77"/>
      <c r="NDH11" s="77"/>
      <c r="NDI11" s="77"/>
      <c r="NDJ11" s="77"/>
      <c r="NDK11" s="77"/>
      <c r="NDL11" s="77"/>
      <c r="NDM11" s="77"/>
      <c r="NDN11" s="77"/>
      <c r="NDO11" s="77"/>
      <c r="NDP11" s="77"/>
      <c r="NDQ11" s="77"/>
      <c r="NDR11" s="77"/>
      <c r="NDS11" s="77"/>
      <c r="NDT11" s="77"/>
      <c r="NDU11" s="77"/>
      <c r="NDV11" s="77"/>
      <c r="NDW11" s="77"/>
      <c r="NDX11" s="77"/>
      <c r="NDY11" s="77"/>
      <c r="NDZ11" s="77"/>
      <c r="NEA11" s="77"/>
      <c r="NEB11" s="77"/>
      <c r="NEC11" s="77"/>
      <c r="NED11" s="77"/>
      <c r="NEE11" s="77"/>
      <c r="NEF11" s="77"/>
      <c r="NEG11" s="77"/>
      <c r="NEH11" s="77"/>
      <c r="NEI11" s="77"/>
      <c r="NEJ11" s="77"/>
      <c r="NEK11" s="77"/>
      <c r="NEL11" s="77"/>
      <c r="NEM11" s="77"/>
      <c r="NEN11" s="77"/>
      <c r="NEO11" s="77"/>
      <c r="NEP11" s="77"/>
      <c r="NEQ11" s="77"/>
      <c r="NER11" s="77"/>
      <c r="NES11" s="77"/>
      <c r="NET11" s="77"/>
      <c r="NEU11" s="77"/>
      <c r="NEV11" s="77"/>
      <c r="NEW11" s="77"/>
      <c r="NEX11" s="77"/>
      <c r="NEY11" s="77"/>
      <c r="NEZ11" s="77"/>
      <c r="NFA11" s="77"/>
      <c r="NFB11" s="77"/>
      <c r="NFC11" s="77"/>
      <c r="NFD11" s="77"/>
      <c r="NFE11" s="77"/>
      <c r="NFF11" s="77"/>
      <c r="NFG11" s="77"/>
      <c r="NFH11" s="77"/>
      <c r="NFI11" s="77"/>
      <c r="NFJ11" s="77"/>
      <c r="NFK11" s="77"/>
      <c r="NFL11" s="77"/>
      <c r="NFM11" s="77"/>
      <c r="NFN11" s="77"/>
      <c r="NFO11" s="77"/>
      <c r="NFP11" s="77"/>
      <c r="NFQ11" s="77"/>
      <c r="NFR11" s="77"/>
      <c r="NFS11" s="77"/>
      <c r="NFT11" s="77"/>
      <c r="NFU11" s="77"/>
      <c r="NFV11" s="77"/>
      <c r="NFW11" s="77"/>
      <c r="NFX11" s="77"/>
      <c r="NFY11" s="77"/>
      <c r="NFZ11" s="77"/>
      <c r="NGA11" s="77"/>
      <c r="NGB11" s="77"/>
      <c r="NGC11" s="77"/>
      <c r="NGD11" s="77"/>
      <c r="NGE11" s="77"/>
      <c r="NGF11" s="77"/>
      <c r="NGG11" s="77"/>
      <c r="NGH11" s="77"/>
      <c r="NGI11" s="77"/>
      <c r="NGJ11" s="77"/>
      <c r="NGK11" s="77"/>
      <c r="NGL11" s="77"/>
      <c r="NGM11" s="77"/>
      <c r="NGN11" s="77"/>
      <c r="NGO11" s="77"/>
      <c r="NGP11" s="77"/>
      <c r="NGQ11" s="77"/>
      <c r="NGR11" s="77"/>
      <c r="NGS11" s="77"/>
      <c r="NGT11" s="77"/>
      <c r="NGU11" s="77"/>
      <c r="NGV11" s="77"/>
      <c r="NGW11" s="77"/>
      <c r="NGX11" s="77"/>
      <c r="NGY11" s="77"/>
      <c r="NGZ11" s="77"/>
      <c r="NHA11" s="77"/>
      <c r="NHB11" s="77"/>
      <c r="NHC11" s="77"/>
      <c r="NHD11" s="77"/>
      <c r="NHE11" s="77"/>
      <c r="NHF11" s="77"/>
      <c r="NHG11" s="77"/>
      <c r="NHH11" s="77"/>
      <c r="NHI11" s="77"/>
      <c r="NHJ11" s="77"/>
      <c r="NHK11" s="77"/>
      <c r="NHL11" s="77"/>
      <c r="NHM11" s="77"/>
      <c r="NHN11" s="77"/>
      <c r="NHO11" s="77"/>
      <c r="NHP11" s="77"/>
      <c r="NHQ11" s="77"/>
      <c r="NHR11" s="77"/>
      <c r="NHS11" s="77"/>
      <c r="NHT11" s="77"/>
      <c r="NHU11" s="77"/>
      <c r="NHV11" s="77"/>
      <c r="NHW11" s="77"/>
      <c r="NHX11" s="77"/>
      <c r="NHY11" s="77"/>
      <c r="NHZ11" s="77"/>
      <c r="NIA11" s="77"/>
      <c r="NIB11" s="77"/>
      <c r="NIC11" s="77"/>
      <c r="NID11" s="77"/>
      <c r="NIE11" s="77"/>
      <c r="NIF11" s="77"/>
      <c r="NIG11" s="77"/>
      <c r="NIH11" s="77"/>
      <c r="NII11" s="77"/>
      <c r="NIJ11" s="77"/>
      <c r="NIK11" s="77"/>
      <c r="NIL11" s="77"/>
      <c r="NIM11" s="77"/>
      <c r="NIN11" s="77"/>
      <c r="NIO11" s="77"/>
      <c r="NIP11" s="77"/>
      <c r="NIQ11" s="77"/>
      <c r="NIR11" s="77"/>
      <c r="NIS11" s="77"/>
      <c r="NIT11" s="77"/>
      <c r="NIU11" s="77"/>
      <c r="NIV11" s="77"/>
      <c r="NIW11" s="77"/>
      <c r="NIX11" s="77"/>
      <c r="NIY11" s="77"/>
      <c r="NIZ11" s="77"/>
      <c r="NJA11" s="77"/>
      <c r="NJB11" s="77"/>
      <c r="NJC11" s="77"/>
      <c r="NJD11" s="77"/>
      <c r="NJE11" s="77"/>
      <c r="NJF11" s="77"/>
      <c r="NJG11" s="77"/>
      <c r="NJH11" s="77"/>
      <c r="NJI11" s="77"/>
      <c r="NJJ11" s="77"/>
      <c r="NJK11" s="77"/>
      <c r="NJL11" s="77"/>
      <c r="NJM11" s="77"/>
      <c r="NJN11" s="77"/>
      <c r="NJO11" s="77"/>
      <c r="NJP11" s="77"/>
      <c r="NJQ11" s="77"/>
      <c r="NJR11" s="77"/>
      <c r="NJS11" s="77"/>
      <c r="NJT11" s="77"/>
      <c r="NJU11" s="77"/>
      <c r="NJV11" s="77"/>
      <c r="NJW11" s="77"/>
      <c r="NJX11" s="77"/>
      <c r="NJY11" s="77"/>
      <c r="NJZ11" s="77"/>
      <c r="NKA11" s="77"/>
      <c r="NKB11" s="77"/>
      <c r="NKC11" s="77"/>
      <c r="NKD11" s="77"/>
      <c r="NKE11" s="77"/>
      <c r="NKF11" s="77"/>
      <c r="NKG11" s="77"/>
      <c r="NKH11" s="77"/>
      <c r="NKI11" s="77"/>
      <c r="NKJ11" s="77"/>
      <c r="NKK11" s="77"/>
      <c r="NKL11" s="77"/>
      <c r="NKM11" s="77"/>
      <c r="NKN11" s="77"/>
      <c r="NKO11" s="77"/>
      <c r="NKP11" s="77"/>
      <c r="NKQ11" s="77"/>
      <c r="NKR11" s="77"/>
      <c r="NKS11" s="77"/>
      <c r="NKT11" s="77"/>
      <c r="NKU11" s="77"/>
      <c r="NKV11" s="77"/>
      <c r="NKW11" s="77"/>
      <c r="NKX11" s="77"/>
      <c r="NKY11" s="77"/>
      <c r="NKZ11" s="77"/>
      <c r="NLA11" s="77"/>
      <c r="NLB11" s="77"/>
      <c r="NLC11" s="77"/>
      <c r="NLD11" s="77"/>
      <c r="NLE11" s="77"/>
      <c r="NLF11" s="77"/>
      <c r="NLG11" s="77"/>
      <c r="NLH11" s="77"/>
      <c r="NLI11" s="77"/>
      <c r="NLJ11" s="77"/>
      <c r="NLK11" s="77"/>
      <c r="NLL11" s="77"/>
      <c r="NLM11" s="77"/>
      <c r="NLN11" s="77"/>
      <c r="NLO11" s="77"/>
      <c r="NLP11" s="77"/>
      <c r="NLQ11" s="77"/>
      <c r="NLR11" s="77"/>
      <c r="NLS11" s="77"/>
      <c r="NLT11" s="77"/>
      <c r="NLU11" s="77"/>
      <c r="NLV11" s="77"/>
      <c r="NLW11" s="77"/>
      <c r="NLX11" s="77"/>
      <c r="NLY11" s="77"/>
      <c r="NLZ11" s="77"/>
      <c r="NMA11" s="77"/>
      <c r="NMB11" s="77"/>
      <c r="NMC11" s="77"/>
      <c r="NMD11" s="77"/>
      <c r="NME11" s="77"/>
      <c r="NMF11" s="77"/>
      <c r="NMG11" s="77"/>
      <c r="NMH11" s="77"/>
      <c r="NMI11" s="77"/>
      <c r="NMJ11" s="77"/>
      <c r="NMK11" s="77"/>
      <c r="NML11" s="77"/>
      <c r="NMM11" s="77"/>
      <c r="NMN11" s="77"/>
      <c r="NMO11" s="77"/>
      <c r="NMP11" s="77"/>
      <c r="NMQ11" s="77"/>
      <c r="NMR11" s="77"/>
      <c r="NMS11" s="77"/>
      <c r="NMT11" s="77"/>
      <c r="NMU11" s="77"/>
      <c r="NMV11" s="77"/>
      <c r="NMW11" s="77"/>
      <c r="NMX11" s="77"/>
      <c r="NMY11" s="77"/>
      <c r="NMZ11" s="77"/>
      <c r="NNA11" s="77"/>
      <c r="NNB11" s="77"/>
      <c r="NNC11" s="77"/>
      <c r="NND11" s="77"/>
      <c r="NNE11" s="77"/>
      <c r="NNF11" s="77"/>
      <c r="NNG11" s="77"/>
      <c r="NNH11" s="77"/>
      <c r="NNI11" s="77"/>
      <c r="NNJ11" s="77"/>
      <c r="NNK11" s="77"/>
      <c r="NNL11" s="77"/>
      <c r="NNM11" s="77"/>
      <c r="NNN11" s="77"/>
      <c r="NNO11" s="77"/>
      <c r="NNP11" s="77"/>
      <c r="NNQ11" s="77"/>
      <c r="NNR11" s="77"/>
      <c r="NNS11" s="77"/>
      <c r="NNT11" s="77"/>
      <c r="NNU11" s="77"/>
      <c r="NNV11" s="77"/>
      <c r="NNW11" s="77"/>
      <c r="NNX11" s="77"/>
      <c r="NNY11" s="77"/>
      <c r="NNZ11" s="77"/>
      <c r="NOA11" s="77"/>
      <c r="NOB11" s="77"/>
      <c r="NOC11" s="77"/>
      <c r="NOD11" s="77"/>
      <c r="NOE11" s="77"/>
      <c r="NOF11" s="77"/>
      <c r="NOG11" s="77"/>
      <c r="NOH11" s="77"/>
      <c r="NOI11" s="77"/>
      <c r="NOJ11" s="77"/>
      <c r="NOK11" s="77"/>
      <c r="NOL11" s="77"/>
      <c r="NOM11" s="77"/>
      <c r="NON11" s="77"/>
      <c r="NOO11" s="77"/>
      <c r="NOP11" s="77"/>
      <c r="NOQ11" s="77"/>
      <c r="NOR11" s="77"/>
      <c r="NOS11" s="77"/>
      <c r="NOT11" s="77"/>
      <c r="NOU11" s="77"/>
      <c r="NOV11" s="77"/>
      <c r="NOW11" s="77"/>
      <c r="NOX11" s="77"/>
      <c r="NOY11" s="77"/>
      <c r="NOZ11" s="77"/>
      <c r="NPA11" s="77"/>
      <c r="NPB11" s="77"/>
      <c r="NPC11" s="77"/>
      <c r="NPD11" s="77"/>
      <c r="NPE11" s="77"/>
      <c r="NPF11" s="77"/>
      <c r="NPG11" s="77"/>
      <c r="NPH11" s="77"/>
      <c r="NPI11" s="77"/>
      <c r="NPJ11" s="77"/>
      <c r="NPK11" s="77"/>
      <c r="NPL11" s="77"/>
      <c r="NPM11" s="77"/>
      <c r="NPN11" s="77"/>
      <c r="NPO11" s="77"/>
      <c r="NPP11" s="77"/>
      <c r="NPQ11" s="77"/>
      <c r="NPR11" s="77"/>
      <c r="NPS11" s="77"/>
      <c r="NPT11" s="77"/>
      <c r="NPU11" s="77"/>
      <c r="NPV11" s="77"/>
      <c r="NPW11" s="77"/>
      <c r="NPX11" s="77"/>
      <c r="NPY11" s="77"/>
      <c r="NPZ11" s="77"/>
      <c r="NQA11" s="77"/>
      <c r="NQB11" s="77"/>
      <c r="NQC11" s="77"/>
      <c r="NQD11" s="77"/>
      <c r="NQE11" s="77"/>
      <c r="NQF11" s="77"/>
      <c r="NQG11" s="77"/>
      <c r="NQH11" s="77"/>
      <c r="NQI11" s="77"/>
      <c r="NQJ11" s="77"/>
      <c r="NQK11" s="77"/>
      <c r="NQL11" s="77"/>
      <c r="NQM11" s="77"/>
      <c r="NQN11" s="77"/>
      <c r="NQO11" s="77"/>
      <c r="NQP11" s="77"/>
      <c r="NQQ11" s="77"/>
      <c r="NQR11" s="77"/>
      <c r="NQS11" s="77"/>
      <c r="NQT11" s="77"/>
      <c r="NQU11" s="77"/>
      <c r="NQV11" s="77"/>
      <c r="NQW11" s="77"/>
      <c r="NQX11" s="77"/>
      <c r="NQY11" s="77"/>
      <c r="NQZ11" s="77"/>
      <c r="NRA11" s="77"/>
      <c r="NRB11" s="77"/>
      <c r="NRC11" s="77"/>
      <c r="NRD11" s="77"/>
      <c r="NRE11" s="77"/>
      <c r="NRF11" s="77"/>
      <c r="NRG11" s="77"/>
      <c r="NRH11" s="77"/>
      <c r="NRI11" s="77"/>
      <c r="NRJ11" s="77"/>
      <c r="NRK11" s="77"/>
      <c r="NRL11" s="77"/>
      <c r="NRM11" s="77"/>
      <c r="NRN11" s="77"/>
      <c r="NRO11" s="77"/>
      <c r="NRP11" s="77"/>
      <c r="NRQ11" s="77"/>
      <c r="NRR11" s="77"/>
      <c r="NRS11" s="77"/>
      <c r="NRT11" s="77"/>
      <c r="NRU11" s="77"/>
      <c r="NRV11" s="77"/>
      <c r="NRW11" s="77"/>
      <c r="NRX11" s="77"/>
      <c r="NRY11" s="77"/>
      <c r="NRZ11" s="77"/>
      <c r="NSA11" s="77"/>
      <c r="NSB11" s="77"/>
      <c r="NSC11" s="77"/>
      <c r="NSD11" s="77"/>
      <c r="NSE11" s="77"/>
      <c r="NSF11" s="77"/>
      <c r="NSG11" s="77"/>
      <c r="NSH11" s="77"/>
      <c r="NSI11" s="77"/>
      <c r="NSJ11" s="77"/>
      <c r="NSK11" s="77"/>
      <c r="NSL11" s="77"/>
      <c r="NSM11" s="77"/>
      <c r="NSN11" s="77"/>
      <c r="NSO11" s="77"/>
      <c r="NSP11" s="77"/>
      <c r="NSQ11" s="77"/>
      <c r="NSR11" s="77"/>
      <c r="NSS11" s="77"/>
      <c r="NST11" s="77"/>
      <c r="NSU11" s="77"/>
      <c r="NSV11" s="77"/>
      <c r="NSW11" s="77"/>
      <c r="NSX11" s="77"/>
      <c r="NSY11" s="77"/>
      <c r="NSZ11" s="77"/>
      <c r="NTA11" s="77"/>
      <c r="NTB11" s="77"/>
      <c r="NTC11" s="77"/>
      <c r="NTD11" s="77"/>
      <c r="NTE11" s="77"/>
      <c r="NTF11" s="77"/>
      <c r="NTG11" s="77"/>
      <c r="NTH11" s="77"/>
      <c r="NTI11" s="77"/>
      <c r="NTJ11" s="77"/>
      <c r="NTK11" s="77"/>
      <c r="NTL11" s="77"/>
      <c r="NTM11" s="77"/>
      <c r="NTN11" s="77"/>
      <c r="NTO11" s="77"/>
      <c r="NTP11" s="77"/>
      <c r="NTQ11" s="77"/>
      <c r="NTR11" s="77"/>
      <c r="NTS11" s="77"/>
      <c r="NTT11" s="77"/>
      <c r="NTU11" s="77"/>
      <c r="NTV11" s="77"/>
      <c r="NTW11" s="77"/>
      <c r="NTX11" s="77"/>
      <c r="NTY11" s="77"/>
      <c r="NTZ11" s="77"/>
      <c r="NUA11" s="77"/>
      <c r="NUB11" s="77"/>
      <c r="NUC11" s="77"/>
      <c r="NUD11" s="77"/>
      <c r="NUE11" s="77"/>
      <c r="NUF11" s="77"/>
      <c r="NUG11" s="77"/>
      <c r="NUH11" s="77"/>
      <c r="NUI11" s="77"/>
      <c r="NUJ11" s="77"/>
      <c r="NUK11" s="77"/>
      <c r="NUL11" s="77"/>
      <c r="NUM11" s="77"/>
      <c r="NUN11" s="77"/>
      <c r="NUO11" s="77"/>
      <c r="NUP11" s="77"/>
      <c r="NUQ11" s="77"/>
      <c r="NUR11" s="77"/>
      <c r="NUS11" s="77"/>
      <c r="NUT11" s="77"/>
      <c r="NUU11" s="77"/>
      <c r="NUV11" s="77"/>
      <c r="NUW11" s="77"/>
      <c r="NUX11" s="77"/>
      <c r="NUY11" s="77"/>
      <c r="NUZ11" s="77"/>
      <c r="NVA11" s="77"/>
      <c r="NVB11" s="77"/>
      <c r="NVC11" s="77"/>
      <c r="NVD11" s="77"/>
      <c r="NVE11" s="77"/>
      <c r="NVF11" s="77"/>
      <c r="NVG11" s="77"/>
      <c r="NVH11" s="77"/>
      <c r="NVI11" s="77"/>
      <c r="NVJ11" s="77"/>
      <c r="NVK11" s="77"/>
      <c r="NVL11" s="77"/>
      <c r="NVM11" s="77"/>
      <c r="NVN11" s="77"/>
      <c r="NVO11" s="77"/>
      <c r="NVP11" s="77"/>
      <c r="NVQ11" s="77"/>
      <c r="NVR11" s="77"/>
      <c r="NVS11" s="77"/>
      <c r="NVT11" s="77"/>
      <c r="NVU11" s="77"/>
      <c r="NVV11" s="77"/>
      <c r="NVW11" s="77"/>
      <c r="NVX11" s="77"/>
      <c r="NVY11" s="77"/>
      <c r="NVZ11" s="77"/>
      <c r="NWA11" s="77"/>
      <c r="NWB11" s="77"/>
      <c r="NWC11" s="77"/>
      <c r="NWD11" s="77"/>
      <c r="NWE11" s="77"/>
      <c r="NWF11" s="77"/>
      <c r="NWG11" s="77"/>
      <c r="NWH11" s="77"/>
      <c r="NWI11" s="77"/>
      <c r="NWJ11" s="77"/>
      <c r="NWK11" s="77"/>
      <c r="NWL11" s="77"/>
      <c r="NWM11" s="77"/>
      <c r="NWN11" s="77"/>
      <c r="NWO11" s="77"/>
      <c r="NWP11" s="77"/>
      <c r="NWQ11" s="77"/>
      <c r="NWR11" s="77"/>
      <c r="NWS11" s="77"/>
      <c r="NWT11" s="77"/>
      <c r="NWU11" s="77"/>
      <c r="NWV11" s="77"/>
      <c r="NWW11" s="77"/>
      <c r="NWX11" s="77"/>
      <c r="NWY11" s="77"/>
      <c r="NWZ11" s="77"/>
      <c r="NXA11" s="77"/>
      <c r="NXB11" s="77"/>
      <c r="NXC11" s="77"/>
      <c r="NXD11" s="77"/>
      <c r="NXE11" s="77"/>
      <c r="NXF11" s="77"/>
      <c r="NXG11" s="77"/>
      <c r="NXH11" s="77"/>
      <c r="NXI11" s="77"/>
      <c r="NXJ11" s="77"/>
      <c r="NXK11" s="77"/>
      <c r="NXL11" s="77"/>
      <c r="NXM11" s="77"/>
      <c r="NXN11" s="77"/>
      <c r="NXO11" s="77"/>
      <c r="NXP11" s="77"/>
      <c r="NXQ11" s="77"/>
      <c r="NXR11" s="77"/>
      <c r="NXS11" s="77"/>
      <c r="NXT11" s="77"/>
      <c r="NXU11" s="77"/>
      <c r="NXV11" s="77"/>
      <c r="NXW11" s="77"/>
      <c r="NXX11" s="77"/>
      <c r="NXY11" s="77"/>
      <c r="NXZ11" s="77"/>
      <c r="NYA11" s="77"/>
      <c r="NYB11" s="77"/>
      <c r="NYC11" s="77"/>
      <c r="NYD11" s="77"/>
      <c r="NYE11" s="77"/>
      <c r="NYF11" s="77"/>
      <c r="NYG11" s="77"/>
      <c r="NYH11" s="77"/>
      <c r="NYI11" s="77"/>
      <c r="NYJ11" s="77"/>
      <c r="NYK11" s="77"/>
      <c r="NYL11" s="77"/>
      <c r="NYM11" s="77"/>
      <c r="NYN11" s="77"/>
      <c r="NYO11" s="77"/>
      <c r="NYP11" s="77"/>
      <c r="NYQ11" s="77"/>
      <c r="NYR11" s="77"/>
      <c r="NYS11" s="77"/>
      <c r="NYT11" s="77"/>
      <c r="NYU11" s="77"/>
      <c r="NYV11" s="77"/>
      <c r="NYW11" s="77"/>
      <c r="NYX11" s="77"/>
      <c r="NYY11" s="77"/>
      <c r="NYZ11" s="77"/>
      <c r="NZA11" s="77"/>
      <c r="NZB11" s="77"/>
      <c r="NZC11" s="77"/>
      <c r="NZD11" s="77"/>
      <c r="NZE11" s="77"/>
      <c r="NZF11" s="77"/>
      <c r="NZG11" s="77"/>
      <c r="NZH11" s="77"/>
      <c r="NZI11" s="77"/>
      <c r="NZJ11" s="77"/>
      <c r="NZK11" s="77"/>
      <c r="NZL11" s="77"/>
      <c r="NZM11" s="77"/>
      <c r="NZN11" s="77"/>
      <c r="NZO11" s="77"/>
      <c r="NZP11" s="77"/>
      <c r="NZQ11" s="77"/>
      <c r="NZR11" s="77"/>
      <c r="NZS11" s="77"/>
      <c r="NZT11" s="77"/>
      <c r="NZU11" s="77"/>
      <c r="NZV11" s="77"/>
      <c r="NZW11" s="77"/>
      <c r="NZX11" s="77"/>
      <c r="NZY11" s="77"/>
      <c r="NZZ11" s="77"/>
      <c r="OAA11" s="77"/>
      <c r="OAB11" s="77"/>
      <c r="OAC11" s="77"/>
      <c r="OAD11" s="77"/>
      <c r="OAE11" s="77"/>
      <c r="OAF11" s="77"/>
      <c r="OAG11" s="77"/>
      <c r="OAH11" s="77"/>
      <c r="OAI11" s="77"/>
      <c r="OAJ11" s="77"/>
      <c r="OAK11" s="77"/>
      <c r="OAL11" s="77"/>
      <c r="OAM11" s="77"/>
      <c r="OAN11" s="77"/>
      <c r="OAO11" s="77"/>
      <c r="OAP11" s="77"/>
      <c r="OAQ11" s="77"/>
      <c r="OAR11" s="77"/>
      <c r="OAS11" s="77"/>
      <c r="OAT11" s="77"/>
      <c r="OAU11" s="77"/>
      <c r="OAV11" s="77"/>
      <c r="OAW11" s="77"/>
      <c r="OAX11" s="77"/>
      <c r="OAY11" s="77"/>
      <c r="OAZ11" s="77"/>
      <c r="OBA11" s="77"/>
      <c r="OBB11" s="77"/>
      <c r="OBC11" s="77"/>
      <c r="OBD11" s="77"/>
      <c r="OBE11" s="77"/>
      <c r="OBF11" s="77"/>
      <c r="OBG11" s="77"/>
      <c r="OBH11" s="77"/>
      <c r="OBI11" s="77"/>
      <c r="OBJ11" s="77"/>
      <c r="OBK11" s="77"/>
      <c r="OBL11" s="77"/>
      <c r="OBM11" s="77"/>
      <c r="OBN11" s="77"/>
      <c r="OBO11" s="77"/>
      <c r="OBP11" s="77"/>
      <c r="OBQ11" s="77"/>
      <c r="OBR11" s="77"/>
      <c r="OBS11" s="77"/>
      <c r="OBT11" s="77"/>
      <c r="OBU11" s="77"/>
      <c r="OBV11" s="77"/>
      <c r="OBW11" s="77"/>
      <c r="OBX11" s="77"/>
      <c r="OBY11" s="77"/>
      <c r="OBZ11" s="77"/>
      <c r="OCA11" s="77"/>
      <c r="OCB11" s="77"/>
      <c r="OCC11" s="77"/>
      <c r="OCD11" s="77"/>
      <c r="OCE11" s="77"/>
      <c r="OCF11" s="77"/>
      <c r="OCG11" s="77"/>
      <c r="OCH11" s="77"/>
      <c r="OCI11" s="77"/>
      <c r="OCJ11" s="77"/>
      <c r="OCK11" s="77"/>
      <c r="OCL11" s="77"/>
      <c r="OCM11" s="77"/>
      <c r="OCN11" s="77"/>
      <c r="OCO11" s="77"/>
      <c r="OCP11" s="77"/>
      <c r="OCQ11" s="77"/>
      <c r="OCR11" s="77"/>
      <c r="OCS11" s="77"/>
      <c r="OCT11" s="77"/>
      <c r="OCU11" s="77"/>
      <c r="OCV11" s="77"/>
      <c r="OCW11" s="77"/>
      <c r="OCX11" s="77"/>
      <c r="OCY11" s="77"/>
      <c r="OCZ11" s="77"/>
      <c r="ODA11" s="77"/>
      <c r="ODB11" s="77"/>
      <c r="ODC11" s="77"/>
      <c r="ODD11" s="77"/>
      <c r="ODE11" s="77"/>
      <c r="ODF11" s="77"/>
      <c r="ODG11" s="77"/>
      <c r="ODH11" s="77"/>
      <c r="ODI11" s="77"/>
      <c r="ODJ11" s="77"/>
      <c r="ODK11" s="77"/>
      <c r="ODL11" s="77"/>
      <c r="ODM11" s="77"/>
      <c r="ODN11" s="77"/>
      <c r="ODO11" s="77"/>
      <c r="ODP11" s="77"/>
      <c r="ODQ11" s="77"/>
      <c r="ODR11" s="77"/>
      <c r="ODS11" s="77"/>
      <c r="ODT11" s="77"/>
      <c r="ODU11" s="77"/>
      <c r="ODV11" s="77"/>
      <c r="ODW11" s="77"/>
      <c r="ODX11" s="77"/>
      <c r="ODY11" s="77"/>
      <c r="ODZ11" s="77"/>
      <c r="OEA11" s="77"/>
      <c r="OEB11" s="77"/>
      <c r="OEC11" s="77"/>
      <c r="OED11" s="77"/>
      <c r="OEE11" s="77"/>
      <c r="OEF11" s="77"/>
      <c r="OEG11" s="77"/>
      <c r="OEH11" s="77"/>
      <c r="OEI11" s="77"/>
      <c r="OEJ11" s="77"/>
      <c r="OEK11" s="77"/>
      <c r="OEL11" s="77"/>
      <c r="OEM11" s="77"/>
      <c r="OEN11" s="77"/>
      <c r="OEO11" s="77"/>
      <c r="OEP11" s="77"/>
      <c r="OEQ11" s="77"/>
      <c r="OER11" s="77"/>
      <c r="OES11" s="77"/>
      <c r="OET11" s="77"/>
      <c r="OEU11" s="77"/>
      <c r="OEV11" s="77"/>
      <c r="OEW11" s="77"/>
      <c r="OEX11" s="77"/>
      <c r="OEY11" s="77"/>
      <c r="OEZ11" s="77"/>
      <c r="OFA11" s="77"/>
      <c r="OFB11" s="77"/>
      <c r="OFC11" s="77"/>
      <c r="OFD11" s="77"/>
      <c r="OFE11" s="77"/>
      <c r="OFF11" s="77"/>
      <c r="OFG11" s="77"/>
      <c r="OFH11" s="77"/>
      <c r="OFI11" s="77"/>
      <c r="OFJ11" s="77"/>
      <c r="OFK11" s="77"/>
      <c r="OFL11" s="77"/>
      <c r="OFM11" s="77"/>
      <c r="OFN11" s="77"/>
      <c r="OFO11" s="77"/>
      <c r="OFP11" s="77"/>
      <c r="OFQ11" s="77"/>
      <c r="OFR11" s="77"/>
      <c r="OFS11" s="77"/>
      <c r="OFT11" s="77"/>
      <c r="OFU11" s="77"/>
      <c r="OFV11" s="77"/>
      <c r="OFW11" s="77"/>
      <c r="OFX11" s="77"/>
      <c r="OFY11" s="77"/>
      <c r="OFZ11" s="77"/>
      <c r="OGA11" s="77"/>
      <c r="OGB11" s="77"/>
      <c r="OGC11" s="77"/>
      <c r="OGD11" s="77"/>
      <c r="OGE11" s="77"/>
      <c r="OGF11" s="77"/>
      <c r="OGG11" s="77"/>
      <c r="OGH11" s="77"/>
      <c r="OGI11" s="77"/>
      <c r="OGJ11" s="77"/>
      <c r="OGK11" s="77"/>
      <c r="OGL11" s="77"/>
      <c r="OGM11" s="77"/>
      <c r="OGN11" s="77"/>
      <c r="OGO11" s="77"/>
      <c r="OGP11" s="77"/>
      <c r="OGQ11" s="77"/>
      <c r="OGR11" s="77"/>
      <c r="OGS11" s="77"/>
      <c r="OGT11" s="77"/>
      <c r="OGU11" s="77"/>
      <c r="OGV11" s="77"/>
      <c r="OGW11" s="77"/>
      <c r="OGX11" s="77"/>
      <c r="OGY11" s="77"/>
      <c r="OGZ11" s="77"/>
      <c r="OHA11" s="77"/>
      <c r="OHB11" s="77"/>
      <c r="OHC11" s="77"/>
      <c r="OHD11" s="77"/>
      <c r="OHE11" s="77"/>
      <c r="OHF11" s="77"/>
      <c r="OHG11" s="77"/>
      <c r="OHH11" s="77"/>
      <c r="OHI11" s="77"/>
      <c r="OHJ11" s="77"/>
      <c r="OHK11" s="77"/>
      <c r="OHL11" s="77"/>
      <c r="OHM11" s="77"/>
      <c r="OHN11" s="77"/>
      <c r="OHO11" s="77"/>
      <c r="OHP11" s="77"/>
      <c r="OHQ11" s="77"/>
      <c r="OHR11" s="77"/>
      <c r="OHS11" s="77"/>
      <c r="OHT11" s="77"/>
      <c r="OHU11" s="77"/>
      <c r="OHV11" s="77"/>
      <c r="OHW11" s="77"/>
      <c r="OHX11" s="77"/>
      <c r="OHY11" s="77"/>
      <c r="OHZ11" s="77"/>
      <c r="OIA11" s="77"/>
      <c r="OIB11" s="77"/>
      <c r="OIC11" s="77"/>
      <c r="OID11" s="77"/>
      <c r="OIE11" s="77"/>
      <c r="OIF11" s="77"/>
      <c r="OIG11" s="77"/>
      <c r="OIH11" s="77"/>
      <c r="OII11" s="77"/>
      <c r="OIJ11" s="77"/>
      <c r="OIK11" s="77"/>
      <c r="OIL11" s="77"/>
      <c r="OIM11" s="77"/>
      <c r="OIN11" s="77"/>
      <c r="OIO11" s="77"/>
      <c r="OIP11" s="77"/>
      <c r="OIQ11" s="77"/>
      <c r="OIR11" s="77"/>
      <c r="OIS11" s="77"/>
      <c r="OIT11" s="77"/>
      <c r="OIU11" s="77"/>
      <c r="OIV11" s="77"/>
      <c r="OIW11" s="77"/>
      <c r="OIX11" s="77"/>
      <c r="OIY11" s="77"/>
      <c r="OIZ11" s="77"/>
      <c r="OJA11" s="77"/>
      <c r="OJB11" s="77"/>
      <c r="OJC11" s="77"/>
      <c r="OJD11" s="77"/>
      <c r="OJE11" s="77"/>
      <c r="OJF11" s="77"/>
      <c r="OJG11" s="77"/>
      <c r="OJH11" s="77"/>
      <c r="OJI11" s="77"/>
      <c r="OJJ11" s="77"/>
      <c r="OJK11" s="77"/>
      <c r="OJL11" s="77"/>
      <c r="OJM11" s="77"/>
      <c r="OJN11" s="77"/>
      <c r="OJO11" s="77"/>
      <c r="OJP11" s="77"/>
      <c r="OJQ11" s="77"/>
      <c r="OJR11" s="77"/>
      <c r="OJS11" s="77"/>
      <c r="OJT11" s="77"/>
      <c r="OJU11" s="77"/>
      <c r="OJV11" s="77"/>
      <c r="OJW11" s="77"/>
      <c r="OJX11" s="77"/>
      <c r="OJY11" s="77"/>
      <c r="OJZ11" s="77"/>
      <c r="OKA11" s="77"/>
      <c r="OKB11" s="77"/>
      <c r="OKC11" s="77"/>
      <c r="OKD11" s="77"/>
      <c r="OKE11" s="77"/>
      <c r="OKF11" s="77"/>
      <c r="OKG11" s="77"/>
      <c r="OKH11" s="77"/>
      <c r="OKI11" s="77"/>
      <c r="OKJ11" s="77"/>
      <c r="OKK11" s="77"/>
      <c r="OKL11" s="77"/>
      <c r="OKM11" s="77"/>
      <c r="OKN11" s="77"/>
      <c r="OKO11" s="77"/>
      <c r="OKP11" s="77"/>
      <c r="OKQ11" s="77"/>
      <c r="OKR11" s="77"/>
      <c r="OKS11" s="77"/>
      <c r="OKT11" s="77"/>
      <c r="OKU11" s="77"/>
      <c r="OKV11" s="77"/>
      <c r="OKW11" s="77"/>
      <c r="OKX11" s="77"/>
      <c r="OKY11" s="77"/>
      <c r="OKZ11" s="77"/>
      <c r="OLA11" s="77"/>
      <c r="OLB11" s="77"/>
      <c r="OLC11" s="77"/>
      <c r="OLD11" s="77"/>
      <c r="OLE11" s="77"/>
      <c r="OLF11" s="77"/>
      <c r="OLG11" s="77"/>
      <c r="OLH11" s="77"/>
      <c r="OLI11" s="77"/>
      <c r="OLJ11" s="77"/>
      <c r="OLK11" s="77"/>
      <c r="OLL11" s="77"/>
      <c r="OLM11" s="77"/>
      <c r="OLN11" s="77"/>
      <c r="OLO11" s="77"/>
      <c r="OLP11" s="77"/>
      <c r="OLQ11" s="77"/>
      <c r="OLR11" s="77"/>
      <c r="OLS11" s="77"/>
      <c r="OLT11" s="77"/>
      <c r="OLU11" s="77"/>
      <c r="OLV11" s="77"/>
      <c r="OLW11" s="77"/>
      <c r="OLX11" s="77"/>
      <c r="OLY11" s="77"/>
      <c r="OLZ11" s="77"/>
      <c r="OMA11" s="77"/>
      <c r="OMB11" s="77"/>
      <c r="OMC11" s="77"/>
      <c r="OMD11" s="77"/>
      <c r="OME11" s="77"/>
      <c r="OMF11" s="77"/>
      <c r="OMG11" s="77"/>
      <c r="OMH11" s="77"/>
      <c r="OMI11" s="77"/>
      <c r="OMJ11" s="77"/>
      <c r="OMK11" s="77"/>
      <c r="OML11" s="77"/>
      <c r="OMM11" s="77"/>
      <c r="OMN11" s="77"/>
      <c r="OMO11" s="77"/>
      <c r="OMP11" s="77"/>
      <c r="OMQ11" s="77"/>
      <c r="OMR11" s="77"/>
      <c r="OMS11" s="77"/>
      <c r="OMT11" s="77"/>
      <c r="OMU11" s="77"/>
      <c r="OMV11" s="77"/>
      <c r="OMW11" s="77"/>
      <c r="OMX11" s="77"/>
      <c r="OMY11" s="77"/>
      <c r="OMZ11" s="77"/>
      <c r="ONA11" s="77"/>
      <c r="ONB11" s="77"/>
      <c r="ONC11" s="77"/>
      <c r="OND11" s="77"/>
      <c r="ONE11" s="77"/>
      <c r="ONF11" s="77"/>
      <c r="ONG11" s="77"/>
      <c r="ONH11" s="77"/>
      <c r="ONI11" s="77"/>
      <c r="ONJ11" s="77"/>
      <c r="ONK11" s="77"/>
      <c r="ONL11" s="77"/>
      <c r="ONM11" s="77"/>
      <c r="ONN11" s="77"/>
      <c r="ONO11" s="77"/>
      <c r="ONP11" s="77"/>
      <c r="ONQ11" s="77"/>
      <c r="ONR11" s="77"/>
      <c r="ONS11" s="77"/>
      <c r="ONT11" s="77"/>
      <c r="ONU11" s="77"/>
      <c r="ONV11" s="77"/>
      <c r="ONW11" s="77"/>
      <c r="ONX11" s="77"/>
      <c r="ONY11" s="77"/>
      <c r="ONZ11" s="77"/>
      <c r="OOA11" s="77"/>
      <c r="OOB11" s="77"/>
      <c r="OOC11" s="77"/>
      <c r="OOD11" s="77"/>
      <c r="OOE11" s="77"/>
      <c r="OOF11" s="77"/>
      <c r="OOG11" s="77"/>
      <c r="OOH11" s="77"/>
      <c r="OOI11" s="77"/>
      <c r="OOJ11" s="77"/>
      <c r="OOK11" s="77"/>
      <c r="OOL11" s="77"/>
      <c r="OOM11" s="77"/>
      <c r="OON11" s="77"/>
      <c r="OOO11" s="77"/>
      <c r="OOP11" s="77"/>
      <c r="OOQ11" s="77"/>
      <c r="OOR11" s="77"/>
      <c r="OOS11" s="77"/>
      <c r="OOT11" s="77"/>
      <c r="OOU11" s="77"/>
      <c r="OOV11" s="77"/>
      <c r="OOW11" s="77"/>
      <c r="OOX11" s="77"/>
      <c r="OOY11" s="77"/>
      <c r="OOZ11" s="77"/>
      <c r="OPA11" s="77"/>
      <c r="OPB11" s="77"/>
      <c r="OPC11" s="77"/>
      <c r="OPD11" s="77"/>
      <c r="OPE11" s="77"/>
      <c r="OPF11" s="77"/>
      <c r="OPG11" s="77"/>
      <c r="OPH11" s="77"/>
      <c r="OPI11" s="77"/>
      <c r="OPJ11" s="77"/>
      <c r="OPK11" s="77"/>
      <c r="OPL11" s="77"/>
      <c r="OPM11" s="77"/>
      <c r="OPN11" s="77"/>
      <c r="OPO11" s="77"/>
      <c r="OPP11" s="77"/>
      <c r="OPQ11" s="77"/>
      <c r="OPR11" s="77"/>
      <c r="OPS11" s="77"/>
      <c r="OPT11" s="77"/>
      <c r="OPU11" s="77"/>
      <c r="OPV11" s="77"/>
      <c r="OPW11" s="77"/>
      <c r="OPX11" s="77"/>
      <c r="OPY11" s="77"/>
      <c r="OPZ11" s="77"/>
      <c r="OQA11" s="77"/>
      <c r="OQB11" s="77"/>
      <c r="OQC11" s="77"/>
      <c r="OQD11" s="77"/>
      <c r="OQE11" s="77"/>
      <c r="OQF11" s="77"/>
      <c r="OQG11" s="77"/>
      <c r="OQH11" s="77"/>
      <c r="OQI11" s="77"/>
      <c r="OQJ11" s="77"/>
      <c r="OQK11" s="77"/>
      <c r="OQL11" s="77"/>
      <c r="OQM11" s="77"/>
      <c r="OQN11" s="77"/>
      <c r="OQO11" s="77"/>
      <c r="OQP11" s="77"/>
      <c r="OQQ11" s="77"/>
      <c r="OQR11" s="77"/>
      <c r="OQS11" s="77"/>
      <c r="OQT11" s="77"/>
      <c r="OQU11" s="77"/>
      <c r="OQV11" s="77"/>
      <c r="OQW11" s="77"/>
      <c r="OQX11" s="77"/>
      <c r="OQY11" s="77"/>
      <c r="OQZ11" s="77"/>
      <c r="ORA11" s="77"/>
      <c r="ORB11" s="77"/>
      <c r="ORC11" s="77"/>
      <c r="ORD11" s="77"/>
      <c r="ORE11" s="77"/>
      <c r="ORF11" s="77"/>
      <c r="ORG11" s="77"/>
      <c r="ORH11" s="77"/>
      <c r="ORI11" s="77"/>
      <c r="ORJ11" s="77"/>
      <c r="ORK11" s="77"/>
      <c r="ORL11" s="77"/>
      <c r="ORM11" s="77"/>
      <c r="ORN11" s="77"/>
      <c r="ORO11" s="77"/>
      <c r="ORP11" s="77"/>
      <c r="ORQ11" s="77"/>
      <c r="ORR11" s="77"/>
      <c r="ORS11" s="77"/>
      <c r="ORT11" s="77"/>
      <c r="ORU11" s="77"/>
      <c r="ORV11" s="77"/>
      <c r="ORW11" s="77"/>
      <c r="ORX11" s="77"/>
      <c r="ORY11" s="77"/>
      <c r="ORZ11" s="77"/>
      <c r="OSA11" s="77"/>
      <c r="OSB11" s="77"/>
      <c r="OSC11" s="77"/>
      <c r="OSD11" s="77"/>
      <c r="OSE11" s="77"/>
      <c r="OSF11" s="77"/>
      <c r="OSG11" s="77"/>
      <c r="OSH11" s="77"/>
      <c r="OSI11" s="77"/>
      <c r="OSJ11" s="77"/>
      <c r="OSK11" s="77"/>
      <c r="OSL11" s="77"/>
      <c r="OSM11" s="77"/>
      <c r="OSN11" s="77"/>
      <c r="OSO11" s="77"/>
      <c r="OSP11" s="77"/>
      <c r="OSQ11" s="77"/>
      <c r="OSR11" s="77"/>
      <c r="OSS11" s="77"/>
      <c r="OST11" s="77"/>
      <c r="OSU11" s="77"/>
      <c r="OSV11" s="77"/>
      <c r="OSW11" s="77"/>
      <c r="OSX11" s="77"/>
      <c r="OSY11" s="77"/>
      <c r="OSZ11" s="77"/>
      <c r="OTA11" s="77"/>
      <c r="OTB11" s="77"/>
      <c r="OTC11" s="77"/>
      <c r="OTD11" s="77"/>
      <c r="OTE11" s="77"/>
      <c r="OTF11" s="77"/>
      <c r="OTG11" s="77"/>
      <c r="OTH11" s="77"/>
      <c r="OTI11" s="77"/>
      <c r="OTJ11" s="77"/>
      <c r="OTK11" s="77"/>
      <c r="OTL11" s="77"/>
      <c r="OTM11" s="77"/>
      <c r="OTN11" s="77"/>
      <c r="OTO11" s="77"/>
      <c r="OTP11" s="77"/>
      <c r="OTQ11" s="77"/>
      <c r="OTR11" s="77"/>
      <c r="OTS11" s="77"/>
      <c r="OTT11" s="77"/>
      <c r="OTU11" s="77"/>
      <c r="OTV11" s="77"/>
      <c r="OTW11" s="77"/>
      <c r="OTX11" s="77"/>
      <c r="OTY11" s="77"/>
      <c r="OTZ11" s="77"/>
      <c r="OUA11" s="77"/>
      <c r="OUB11" s="77"/>
      <c r="OUC11" s="77"/>
      <c r="OUD11" s="77"/>
      <c r="OUE11" s="77"/>
      <c r="OUF11" s="77"/>
      <c r="OUG11" s="77"/>
      <c r="OUH11" s="77"/>
      <c r="OUI11" s="77"/>
      <c r="OUJ11" s="77"/>
      <c r="OUK11" s="77"/>
      <c r="OUL11" s="77"/>
      <c r="OUM11" s="77"/>
      <c r="OUN11" s="77"/>
      <c r="OUO11" s="77"/>
      <c r="OUP11" s="77"/>
      <c r="OUQ11" s="77"/>
      <c r="OUR11" s="77"/>
      <c r="OUS11" s="77"/>
      <c r="OUT11" s="77"/>
      <c r="OUU11" s="77"/>
      <c r="OUV11" s="77"/>
      <c r="OUW11" s="77"/>
      <c r="OUX11" s="77"/>
      <c r="OUY11" s="77"/>
      <c r="OUZ11" s="77"/>
      <c r="OVA11" s="77"/>
      <c r="OVB11" s="77"/>
      <c r="OVC11" s="77"/>
      <c r="OVD11" s="77"/>
      <c r="OVE11" s="77"/>
      <c r="OVF11" s="77"/>
      <c r="OVG11" s="77"/>
      <c r="OVH11" s="77"/>
      <c r="OVI11" s="77"/>
      <c r="OVJ11" s="77"/>
      <c r="OVK11" s="77"/>
      <c r="OVL11" s="77"/>
      <c r="OVM11" s="77"/>
      <c r="OVN11" s="77"/>
      <c r="OVO11" s="77"/>
      <c r="OVP11" s="77"/>
      <c r="OVQ11" s="77"/>
      <c r="OVR11" s="77"/>
      <c r="OVS11" s="77"/>
      <c r="OVT11" s="77"/>
      <c r="OVU11" s="77"/>
      <c r="OVV11" s="77"/>
      <c r="OVW11" s="77"/>
      <c r="OVX11" s="77"/>
      <c r="OVY11" s="77"/>
      <c r="OVZ11" s="77"/>
      <c r="OWA11" s="77"/>
      <c r="OWB11" s="77"/>
      <c r="OWC11" s="77"/>
      <c r="OWD11" s="77"/>
      <c r="OWE11" s="77"/>
      <c r="OWF11" s="77"/>
      <c r="OWG11" s="77"/>
      <c r="OWH11" s="77"/>
      <c r="OWI11" s="77"/>
      <c r="OWJ11" s="77"/>
      <c r="OWK11" s="77"/>
      <c r="OWL11" s="77"/>
      <c r="OWM11" s="77"/>
      <c r="OWN11" s="77"/>
      <c r="OWO11" s="77"/>
      <c r="OWP11" s="77"/>
      <c r="OWQ11" s="77"/>
      <c r="OWR11" s="77"/>
      <c r="OWS11" s="77"/>
      <c r="OWT11" s="77"/>
      <c r="OWU11" s="77"/>
      <c r="OWV11" s="77"/>
      <c r="OWW11" s="77"/>
      <c r="OWX11" s="77"/>
      <c r="OWY11" s="77"/>
      <c r="OWZ11" s="77"/>
      <c r="OXA11" s="77"/>
      <c r="OXB11" s="77"/>
      <c r="OXC11" s="77"/>
      <c r="OXD11" s="77"/>
      <c r="OXE11" s="77"/>
      <c r="OXF11" s="77"/>
      <c r="OXG11" s="77"/>
      <c r="OXH11" s="77"/>
      <c r="OXI11" s="77"/>
      <c r="OXJ11" s="77"/>
      <c r="OXK11" s="77"/>
      <c r="OXL11" s="77"/>
      <c r="OXM11" s="77"/>
      <c r="OXN11" s="77"/>
      <c r="OXO11" s="77"/>
      <c r="OXP11" s="77"/>
      <c r="OXQ11" s="77"/>
      <c r="OXR11" s="77"/>
      <c r="OXS11" s="77"/>
      <c r="OXT11" s="77"/>
      <c r="OXU11" s="77"/>
      <c r="OXV11" s="77"/>
      <c r="OXW11" s="77"/>
      <c r="OXX11" s="77"/>
      <c r="OXY11" s="77"/>
      <c r="OXZ11" s="77"/>
      <c r="OYA11" s="77"/>
      <c r="OYB11" s="77"/>
      <c r="OYC11" s="77"/>
      <c r="OYD11" s="77"/>
      <c r="OYE11" s="77"/>
      <c r="OYF11" s="77"/>
      <c r="OYG11" s="77"/>
      <c r="OYH11" s="77"/>
      <c r="OYI11" s="77"/>
      <c r="OYJ11" s="77"/>
      <c r="OYK11" s="77"/>
      <c r="OYL11" s="77"/>
      <c r="OYM11" s="77"/>
      <c r="OYN11" s="77"/>
      <c r="OYO11" s="77"/>
      <c r="OYP11" s="77"/>
      <c r="OYQ11" s="77"/>
      <c r="OYR11" s="77"/>
      <c r="OYS11" s="77"/>
      <c r="OYT11" s="77"/>
      <c r="OYU11" s="77"/>
      <c r="OYV11" s="77"/>
      <c r="OYW11" s="77"/>
      <c r="OYX11" s="77"/>
      <c r="OYY11" s="77"/>
      <c r="OYZ11" s="77"/>
      <c r="OZA11" s="77"/>
      <c r="OZB11" s="77"/>
      <c r="OZC11" s="77"/>
      <c r="OZD11" s="77"/>
      <c r="OZE11" s="77"/>
      <c r="OZF11" s="77"/>
      <c r="OZG11" s="77"/>
      <c r="OZH11" s="77"/>
      <c r="OZI11" s="77"/>
      <c r="OZJ11" s="77"/>
      <c r="OZK11" s="77"/>
      <c r="OZL11" s="77"/>
      <c r="OZM11" s="77"/>
      <c r="OZN11" s="77"/>
      <c r="OZO11" s="77"/>
      <c r="OZP11" s="77"/>
      <c r="OZQ11" s="77"/>
      <c r="OZR11" s="77"/>
      <c r="OZS11" s="77"/>
      <c r="OZT11" s="77"/>
      <c r="OZU11" s="77"/>
      <c r="OZV11" s="77"/>
      <c r="OZW11" s="77"/>
      <c r="OZX11" s="77"/>
      <c r="OZY11" s="77"/>
      <c r="OZZ11" s="77"/>
      <c r="PAA11" s="77"/>
      <c r="PAB11" s="77"/>
      <c r="PAC11" s="77"/>
      <c r="PAD11" s="77"/>
      <c r="PAE11" s="77"/>
      <c r="PAF11" s="77"/>
      <c r="PAG11" s="77"/>
      <c r="PAH11" s="77"/>
      <c r="PAI11" s="77"/>
      <c r="PAJ11" s="77"/>
      <c r="PAK11" s="77"/>
      <c r="PAL11" s="77"/>
      <c r="PAM11" s="77"/>
      <c r="PAN11" s="77"/>
      <c r="PAO11" s="77"/>
      <c r="PAP11" s="77"/>
      <c r="PAQ11" s="77"/>
      <c r="PAR11" s="77"/>
      <c r="PAS11" s="77"/>
      <c r="PAT11" s="77"/>
      <c r="PAU11" s="77"/>
      <c r="PAV11" s="77"/>
      <c r="PAW11" s="77"/>
      <c r="PAX11" s="77"/>
      <c r="PAY11" s="77"/>
      <c r="PAZ11" s="77"/>
      <c r="PBA11" s="77"/>
      <c r="PBB11" s="77"/>
      <c r="PBC11" s="77"/>
      <c r="PBD11" s="77"/>
      <c r="PBE11" s="77"/>
      <c r="PBF11" s="77"/>
      <c r="PBG11" s="77"/>
      <c r="PBH11" s="77"/>
      <c r="PBI11" s="77"/>
      <c r="PBJ11" s="77"/>
      <c r="PBK11" s="77"/>
      <c r="PBL11" s="77"/>
      <c r="PBM11" s="77"/>
      <c r="PBN11" s="77"/>
      <c r="PBO11" s="77"/>
      <c r="PBP11" s="77"/>
      <c r="PBQ11" s="77"/>
      <c r="PBR11" s="77"/>
      <c r="PBS11" s="77"/>
      <c r="PBT11" s="77"/>
      <c r="PBU11" s="77"/>
      <c r="PBV11" s="77"/>
      <c r="PBW11" s="77"/>
      <c r="PBX11" s="77"/>
      <c r="PBY11" s="77"/>
      <c r="PBZ11" s="77"/>
      <c r="PCA11" s="77"/>
      <c r="PCB11" s="77"/>
      <c r="PCC11" s="77"/>
      <c r="PCD11" s="77"/>
      <c r="PCE11" s="77"/>
      <c r="PCF11" s="77"/>
      <c r="PCG11" s="77"/>
      <c r="PCH11" s="77"/>
      <c r="PCI11" s="77"/>
      <c r="PCJ11" s="77"/>
      <c r="PCK11" s="77"/>
      <c r="PCL11" s="77"/>
      <c r="PCM11" s="77"/>
      <c r="PCN11" s="77"/>
      <c r="PCO11" s="77"/>
      <c r="PCP11" s="77"/>
      <c r="PCQ11" s="77"/>
      <c r="PCR11" s="77"/>
      <c r="PCS11" s="77"/>
      <c r="PCT11" s="77"/>
      <c r="PCU11" s="77"/>
      <c r="PCV11" s="77"/>
      <c r="PCW11" s="77"/>
      <c r="PCX11" s="77"/>
      <c r="PCY11" s="77"/>
      <c r="PCZ11" s="77"/>
      <c r="PDA11" s="77"/>
      <c r="PDB11" s="77"/>
      <c r="PDC11" s="77"/>
      <c r="PDD11" s="77"/>
      <c r="PDE11" s="77"/>
      <c r="PDF11" s="77"/>
      <c r="PDG11" s="77"/>
      <c r="PDH11" s="77"/>
      <c r="PDI11" s="77"/>
      <c r="PDJ11" s="77"/>
      <c r="PDK11" s="77"/>
      <c r="PDL11" s="77"/>
      <c r="PDM11" s="77"/>
      <c r="PDN11" s="77"/>
      <c r="PDO11" s="77"/>
      <c r="PDP11" s="77"/>
      <c r="PDQ11" s="77"/>
      <c r="PDR11" s="77"/>
      <c r="PDS11" s="77"/>
      <c r="PDT11" s="77"/>
      <c r="PDU11" s="77"/>
      <c r="PDV11" s="77"/>
      <c r="PDW11" s="77"/>
      <c r="PDX11" s="77"/>
      <c r="PDY11" s="77"/>
      <c r="PDZ11" s="77"/>
      <c r="PEA11" s="77"/>
      <c r="PEB11" s="77"/>
      <c r="PEC11" s="77"/>
      <c r="PED11" s="77"/>
      <c r="PEE11" s="77"/>
      <c r="PEF11" s="77"/>
      <c r="PEG11" s="77"/>
      <c r="PEH11" s="77"/>
      <c r="PEI11" s="77"/>
      <c r="PEJ11" s="77"/>
      <c r="PEK11" s="77"/>
      <c r="PEL11" s="77"/>
      <c r="PEM11" s="77"/>
      <c r="PEN11" s="77"/>
      <c r="PEO11" s="77"/>
      <c r="PEP11" s="77"/>
      <c r="PEQ11" s="77"/>
      <c r="PER11" s="77"/>
      <c r="PES11" s="77"/>
      <c r="PET11" s="77"/>
      <c r="PEU11" s="77"/>
      <c r="PEV11" s="77"/>
      <c r="PEW11" s="77"/>
      <c r="PEX11" s="77"/>
      <c r="PEY11" s="77"/>
      <c r="PEZ11" s="77"/>
      <c r="PFA11" s="77"/>
      <c r="PFB11" s="77"/>
      <c r="PFC11" s="77"/>
      <c r="PFD11" s="77"/>
      <c r="PFE11" s="77"/>
      <c r="PFF11" s="77"/>
      <c r="PFG11" s="77"/>
      <c r="PFH11" s="77"/>
      <c r="PFI11" s="77"/>
      <c r="PFJ11" s="77"/>
      <c r="PFK11" s="77"/>
      <c r="PFL11" s="77"/>
      <c r="PFM11" s="77"/>
      <c r="PFN11" s="77"/>
      <c r="PFO11" s="77"/>
      <c r="PFP11" s="77"/>
      <c r="PFQ11" s="77"/>
      <c r="PFR11" s="77"/>
      <c r="PFS11" s="77"/>
      <c r="PFT11" s="77"/>
      <c r="PFU11" s="77"/>
      <c r="PFV11" s="77"/>
      <c r="PFW11" s="77"/>
      <c r="PFX11" s="77"/>
      <c r="PFY11" s="77"/>
      <c r="PFZ11" s="77"/>
      <c r="PGA11" s="77"/>
      <c r="PGB11" s="77"/>
      <c r="PGC11" s="77"/>
      <c r="PGD11" s="77"/>
      <c r="PGE11" s="77"/>
      <c r="PGF11" s="77"/>
      <c r="PGG11" s="77"/>
      <c r="PGH11" s="77"/>
      <c r="PGI11" s="77"/>
      <c r="PGJ11" s="77"/>
      <c r="PGK11" s="77"/>
      <c r="PGL11" s="77"/>
      <c r="PGM11" s="77"/>
      <c r="PGN11" s="77"/>
      <c r="PGO11" s="77"/>
      <c r="PGP11" s="77"/>
      <c r="PGQ11" s="77"/>
      <c r="PGR11" s="77"/>
      <c r="PGS11" s="77"/>
      <c r="PGT11" s="77"/>
      <c r="PGU11" s="77"/>
      <c r="PGV11" s="77"/>
      <c r="PGW11" s="77"/>
      <c r="PGX11" s="77"/>
      <c r="PGY11" s="77"/>
      <c r="PGZ11" s="77"/>
      <c r="PHA11" s="77"/>
      <c r="PHB11" s="77"/>
      <c r="PHC11" s="77"/>
      <c r="PHD11" s="77"/>
      <c r="PHE11" s="77"/>
      <c r="PHF11" s="77"/>
      <c r="PHG11" s="77"/>
      <c r="PHH11" s="77"/>
      <c r="PHI11" s="77"/>
      <c r="PHJ11" s="77"/>
      <c r="PHK11" s="77"/>
      <c r="PHL11" s="77"/>
      <c r="PHM11" s="77"/>
      <c r="PHN11" s="77"/>
      <c r="PHO11" s="77"/>
      <c r="PHP11" s="77"/>
      <c r="PHQ11" s="77"/>
      <c r="PHR11" s="77"/>
      <c r="PHS11" s="77"/>
      <c r="PHT11" s="77"/>
      <c r="PHU11" s="77"/>
      <c r="PHV11" s="77"/>
      <c r="PHW11" s="77"/>
      <c r="PHX11" s="77"/>
      <c r="PHY11" s="77"/>
      <c r="PHZ11" s="77"/>
      <c r="PIA11" s="77"/>
      <c r="PIB11" s="77"/>
      <c r="PIC11" s="77"/>
      <c r="PID11" s="77"/>
      <c r="PIE11" s="77"/>
      <c r="PIF11" s="77"/>
      <c r="PIG11" s="77"/>
      <c r="PIH11" s="77"/>
      <c r="PII11" s="77"/>
      <c r="PIJ11" s="77"/>
      <c r="PIK11" s="77"/>
      <c r="PIL11" s="77"/>
      <c r="PIM11" s="77"/>
      <c r="PIN11" s="77"/>
      <c r="PIO11" s="77"/>
      <c r="PIP11" s="77"/>
      <c r="PIQ11" s="77"/>
      <c r="PIR11" s="77"/>
      <c r="PIS11" s="77"/>
      <c r="PIT11" s="77"/>
      <c r="PIU11" s="77"/>
      <c r="PIV11" s="77"/>
      <c r="PIW11" s="77"/>
      <c r="PIX11" s="77"/>
      <c r="PIY11" s="77"/>
      <c r="PIZ11" s="77"/>
      <c r="PJA11" s="77"/>
      <c r="PJB11" s="77"/>
      <c r="PJC11" s="77"/>
      <c r="PJD11" s="77"/>
      <c r="PJE11" s="77"/>
      <c r="PJF11" s="77"/>
      <c r="PJG11" s="77"/>
      <c r="PJH11" s="77"/>
      <c r="PJI11" s="77"/>
      <c r="PJJ11" s="77"/>
      <c r="PJK11" s="77"/>
      <c r="PJL11" s="77"/>
      <c r="PJM11" s="77"/>
      <c r="PJN11" s="77"/>
      <c r="PJO11" s="77"/>
      <c r="PJP11" s="77"/>
      <c r="PJQ11" s="77"/>
      <c r="PJR11" s="77"/>
      <c r="PJS11" s="77"/>
      <c r="PJT11" s="77"/>
      <c r="PJU11" s="77"/>
      <c r="PJV11" s="77"/>
      <c r="PJW11" s="77"/>
      <c r="PJX11" s="77"/>
      <c r="PJY11" s="77"/>
      <c r="PJZ11" s="77"/>
      <c r="PKA11" s="77"/>
      <c r="PKB11" s="77"/>
      <c r="PKC11" s="77"/>
      <c r="PKD11" s="77"/>
      <c r="PKE11" s="77"/>
      <c r="PKF11" s="77"/>
      <c r="PKG11" s="77"/>
      <c r="PKH11" s="77"/>
      <c r="PKI11" s="77"/>
      <c r="PKJ11" s="77"/>
      <c r="PKK11" s="77"/>
      <c r="PKL11" s="77"/>
      <c r="PKM11" s="77"/>
      <c r="PKN11" s="77"/>
      <c r="PKO11" s="77"/>
      <c r="PKP11" s="77"/>
      <c r="PKQ11" s="77"/>
      <c r="PKR11" s="77"/>
      <c r="PKS11" s="77"/>
      <c r="PKT11" s="77"/>
      <c r="PKU11" s="77"/>
      <c r="PKV11" s="77"/>
      <c r="PKW11" s="77"/>
      <c r="PKX11" s="77"/>
      <c r="PKY11" s="77"/>
      <c r="PKZ11" s="77"/>
      <c r="PLA11" s="77"/>
      <c r="PLB11" s="77"/>
      <c r="PLC11" s="77"/>
      <c r="PLD11" s="77"/>
      <c r="PLE11" s="77"/>
      <c r="PLF11" s="77"/>
      <c r="PLG11" s="77"/>
      <c r="PLH11" s="77"/>
      <c r="PLI11" s="77"/>
      <c r="PLJ11" s="77"/>
      <c r="PLK11" s="77"/>
      <c r="PLL11" s="77"/>
      <c r="PLM11" s="77"/>
      <c r="PLN11" s="77"/>
      <c r="PLO11" s="77"/>
      <c r="PLP11" s="77"/>
      <c r="PLQ11" s="77"/>
      <c r="PLR11" s="77"/>
      <c r="PLS11" s="77"/>
      <c r="PLT11" s="77"/>
      <c r="PLU11" s="77"/>
      <c r="PLV11" s="77"/>
      <c r="PLW11" s="77"/>
      <c r="PLX11" s="77"/>
      <c r="PLY11" s="77"/>
      <c r="PLZ11" s="77"/>
      <c r="PMA11" s="77"/>
      <c r="PMB11" s="77"/>
      <c r="PMC11" s="77"/>
      <c r="PMD11" s="77"/>
      <c r="PME11" s="77"/>
      <c r="PMF11" s="77"/>
      <c r="PMG11" s="77"/>
      <c r="PMH11" s="77"/>
      <c r="PMI11" s="77"/>
      <c r="PMJ11" s="77"/>
      <c r="PMK11" s="77"/>
      <c r="PML11" s="77"/>
      <c r="PMM11" s="77"/>
      <c r="PMN11" s="77"/>
      <c r="PMO11" s="77"/>
      <c r="PMP11" s="77"/>
      <c r="PMQ11" s="77"/>
      <c r="PMR11" s="77"/>
      <c r="PMS11" s="77"/>
      <c r="PMT11" s="77"/>
      <c r="PMU11" s="77"/>
      <c r="PMV11" s="77"/>
      <c r="PMW11" s="77"/>
      <c r="PMX11" s="77"/>
      <c r="PMY11" s="77"/>
      <c r="PMZ11" s="77"/>
      <c r="PNA11" s="77"/>
      <c r="PNB11" s="77"/>
      <c r="PNC11" s="77"/>
      <c r="PND11" s="77"/>
      <c r="PNE11" s="77"/>
      <c r="PNF11" s="77"/>
      <c r="PNG11" s="77"/>
      <c r="PNH11" s="77"/>
      <c r="PNI11" s="77"/>
      <c r="PNJ11" s="77"/>
      <c r="PNK11" s="77"/>
      <c r="PNL11" s="77"/>
      <c r="PNM11" s="77"/>
      <c r="PNN11" s="77"/>
      <c r="PNO11" s="77"/>
      <c r="PNP11" s="77"/>
      <c r="PNQ11" s="77"/>
      <c r="PNR11" s="77"/>
      <c r="PNS11" s="77"/>
      <c r="PNT11" s="77"/>
      <c r="PNU11" s="77"/>
      <c r="PNV11" s="77"/>
      <c r="PNW11" s="77"/>
      <c r="PNX11" s="77"/>
      <c r="PNY11" s="77"/>
      <c r="PNZ11" s="77"/>
      <c r="POA11" s="77"/>
      <c r="POB11" s="77"/>
      <c r="POC11" s="77"/>
      <c r="POD11" s="77"/>
      <c r="POE11" s="77"/>
      <c r="POF11" s="77"/>
      <c r="POG11" s="77"/>
      <c r="POH11" s="77"/>
      <c r="POI11" s="77"/>
      <c r="POJ11" s="77"/>
      <c r="POK11" s="77"/>
      <c r="POL11" s="77"/>
      <c r="POM11" s="77"/>
      <c r="PON11" s="77"/>
      <c r="POO11" s="77"/>
      <c r="POP11" s="77"/>
      <c r="POQ11" s="77"/>
      <c r="POR11" s="77"/>
      <c r="POS11" s="77"/>
      <c r="POT11" s="77"/>
      <c r="POU11" s="77"/>
      <c r="POV11" s="77"/>
      <c r="POW11" s="77"/>
      <c r="POX11" s="77"/>
      <c r="POY11" s="77"/>
      <c r="POZ11" s="77"/>
      <c r="PPA11" s="77"/>
      <c r="PPB11" s="77"/>
      <c r="PPC11" s="77"/>
      <c r="PPD11" s="77"/>
      <c r="PPE11" s="77"/>
      <c r="PPF11" s="77"/>
      <c r="PPG11" s="77"/>
      <c r="PPH11" s="77"/>
      <c r="PPI11" s="77"/>
      <c r="PPJ11" s="77"/>
      <c r="PPK11" s="77"/>
      <c r="PPL11" s="77"/>
      <c r="PPM11" s="77"/>
      <c r="PPN11" s="77"/>
      <c r="PPO11" s="77"/>
      <c r="PPP11" s="77"/>
      <c r="PPQ11" s="77"/>
      <c r="PPR11" s="77"/>
      <c r="PPS11" s="77"/>
      <c r="PPT11" s="77"/>
      <c r="PPU11" s="77"/>
      <c r="PPV11" s="77"/>
      <c r="PPW11" s="77"/>
      <c r="PPX11" s="77"/>
      <c r="PPY11" s="77"/>
      <c r="PPZ11" s="77"/>
      <c r="PQA11" s="77"/>
      <c r="PQB11" s="77"/>
      <c r="PQC11" s="77"/>
      <c r="PQD11" s="77"/>
      <c r="PQE11" s="77"/>
      <c r="PQF11" s="77"/>
      <c r="PQG11" s="77"/>
      <c r="PQH11" s="77"/>
      <c r="PQI11" s="77"/>
      <c r="PQJ11" s="77"/>
      <c r="PQK11" s="77"/>
      <c r="PQL11" s="77"/>
      <c r="PQM11" s="77"/>
      <c r="PQN11" s="77"/>
      <c r="PQO11" s="77"/>
      <c r="PQP11" s="77"/>
      <c r="PQQ11" s="77"/>
      <c r="PQR11" s="77"/>
      <c r="PQS11" s="77"/>
      <c r="PQT11" s="77"/>
      <c r="PQU11" s="77"/>
      <c r="PQV11" s="77"/>
      <c r="PQW11" s="77"/>
      <c r="PQX11" s="77"/>
      <c r="PQY11" s="77"/>
      <c r="PQZ11" s="77"/>
      <c r="PRA11" s="77"/>
      <c r="PRB11" s="77"/>
      <c r="PRC11" s="77"/>
      <c r="PRD11" s="77"/>
      <c r="PRE11" s="77"/>
      <c r="PRF11" s="77"/>
      <c r="PRG11" s="77"/>
      <c r="PRH11" s="77"/>
      <c r="PRI11" s="77"/>
      <c r="PRJ11" s="77"/>
      <c r="PRK11" s="77"/>
      <c r="PRL11" s="77"/>
      <c r="PRM11" s="77"/>
      <c r="PRN11" s="77"/>
      <c r="PRO11" s="77"/>
      <c r="PRP11" s="77"/>
      <c r="PRQ11" s="77"/>
      <c r="PRR11" s="77"/>
      <c r="PRS11" s="77"/>
      <c r="PRT11" s="77"/>
      <c r="PRU11" s="77"/>
      <c r="PRV11" s="77"/>
      <c r="PRW11" s="77"/>
      <c r="PRX11" s="77"/>
      <c r="PRY11" s="77"/>
      <c r="PRZ11" s="77"/>
      <c r="PSA11" s="77"/>
      <c r="PSB11" s="77"/>
      <c r="PSC11" s="77"/>
      <c r="PSD11" s="77"/>
      <c r="PSE11" s="77"/>
      <c r="PSF11" s="77"/>
      <c r="PSG11" s="77"/>
      <c r="PSH11" s="77"/>
      <c r="PSI11" s="77"/>
      <c r="PSJ11" s="77"/>
      <c r="PSK11" s="77"/>
      <c r="PSL11" s="77"/>
      <c r="PSM11" s="77"/>
      <c r="PSN11" s="77"/>
      <c r="PSO11" s="77"/>
      <c r="PSP11" s="77"/>
      <c r="PSQ11" s="77"/>
      <c r="PSR11" s="77"/>
      <c r="PSS11" s="77"/>
      <c r="PST11" s="77"/>
      <c r="PSU11" s="77"/>
      <c r="PSV11" s="77"/>
      <c r="PSW11" s="77"/>
      <c r="PSX11" s="77"/>
      <c r="PSY11" s="77"/>
      <c r="PSZ11" s="77"/>
      <c r="PTA11" s="77"/>
      <c r="PTB11" s="77"/>
      <c r="PTC11" s="77"/>
      <c r="PTD11" s="77"/>
      <c r="PTE11" s="77"/>
      <c r="PTF11" s="77"/>
      <c r="PTG11" s="77"/>
      <c r="PTH11" s="77"/>
      <c r="PTI11" s="77"/>
      <c r="PTJ11" s="77"/>
      <c r="PTK11" s="77"/>
      <c r="PTL11" s="77"/>
      <c r="PTM11" s="77"/>
      <c r="PTN11" s="77"/>
      <c r="PTO11" s="77"/>
      <c r="PTP11" s="77"/>
      <c r="PTQ11" s="77"/>
      <c r="PTR11" s="77"/>
      <c r="PTS11" s="77"/>
      <c r="PTT11" s="77"/>
      <c r="PTU11" s="77"/>
      <c r="PTV11" s="77"/>
      <c r="PTW11" s="77"/>
      <c r="PTX11" s="77"/>
      <c r="PTY11" s="77"/>
      <c r="PTZ11" s="77"/>
      <c r="PUA11" s="77"/>
      <c r="PUB11" s="77"/>
      <c r="PUC11" s="77"/>
      <c r="PUD11" s="77"/>
      <c r="PUE11" s="77"/>
      <c r="PUF11" s="77"/>
      <c r="PUG11" s="77"/>
      <c r="PUH11" s="77"/>
      <c r="PUI11" s="77"/>
      <c r="PUJ11" s="77"/>
      <c r="PUK11" s="77"/>
      <c r="PUL11" s="77"/>
      <c r="PUM11" s="77"/>
      <c r="PUN11" s="77"/>
      <c r="PUO11" s="77"/>
      <c r="PUP11" s="77"/>
      <c r="PUQ11" s="77"/>
      <c r="PUR11" s="77"/>
      <c r="PUS11" s="77"/>
      <c r="PUT11" s="77"/>
      <c r="PUU11" s="77"/>
      <c r="PUV11" s="77"/>
      <c r="PUW11" s="77"/>
      <c r="PUX11" s="77"/>
      <c r="PUY11" s="77"/>
      <c r="PUZ11" s="77"/>
      <c r="PVA11" s="77"/>
      <c r="PVB11" s="77"/>
      <c r="PVC11" s="77"/>
      <c r="PVD11" s="77"/>
      <c r="PVE11" s="77"/>
      <c r="PVF11" s="77"/>
      <c r="PVG11" s="77"/>
      <c r="PVH11" s="77"/>
      <c r="PVI11" s="77"/>
      <c r="PVJ11" s="77"/>
      <c r="PVK11" s="77"/>
      <c r="PVL11" s="77"/>
      <c r="PVM11" s="77"/>
      <c r="PVN11" s="77"/>
      <c r="PVO11" s="77"/>
      <c r="PVP11" s="77"/>
      <c r="PVQ11" s="77"/>
      <c r="PVR11" s="77"/>
      <c r="PVS11" s="77"/>
      <c r="PVT11" s="77"/>
      <c r="PVU11" s="77"/>
      <c r="PVV11" s="77"/>
      <c r="PVW11" s="77"/>
      <c r="PVX11" s="77"/>
      <c r="PVY11" s="77"/>
      <c r="PVZ11" s="77"/>
      <c r="PWA11" s="77"/>
      <c r="PWB11" s="77"/>
      <c r="PWC11" s="77"/>
      <c r="PWD11" s="77"/>
      <c r="PWE11" s="77"/>
      <c r="PWF11" s="77"/>
      <c r="PWG11" s="77"/>
      <c r="PWH11" s="77"/>
      <c r="PWI11" s="77"/>
      <c r="PWJ11" s="77"/>
      <c r="PWK11" s="77"/>
      <c r="PWL11" s="77"/>
      <c r="PWM11" s="77"/>
      <c r="PWN11" s="77"/>
      <c r="PWO11" s="77"/>
      <c r="PWP11" s="77"/>
      <c r="PWQ11" s="77"/>
      <c r="PWR11" s="77"/>
      <c r="PWS11" s="77"/>
      <c r="PWT11" s="77"/>
      <c r="PWU11" s="77"/>
      <c r="PWV11" s="77"/>
      <c r="PWW11" s="77"/>
      <c r="PWX11" s="77"/>
      <c r="PWY11" s="77"/>
      <c r="PWZ11" s="77"/>
      <c r="PXA11" s="77"/>
      <c r="PXB11" s="77"/>
      <c r="PXC11" s="77"/>
      <c r="PXD11" s="77"/>
      <c r="PXE11" s="77"/>
      <c r="PXF11" s="77"/>
      <c r="PXG11" s="77"/>
      <c r="PXH11" s="77"/>
      <c r="PXI11" s="77"/>
      <c r="PXJ11" s="77"/>
      <c r="PXK11" s="77"/>
      <c r="PXL11" s="77"/>
      <c r="PXM11" s="77"/>
      <c r="PXN11" s="77"/>
      <c r="PXO11" s="77"/>
      <c r="PXP11" s="77"/>
      <c r="PXQ11" s="77"/>
      <c r="PXR11" s="77"/>
      <c r="PXS11" s="77"/>
      <c r="PXT11" s="77"/>
      <c r="PXU11" s="77"/>
      <c r="PXV11" s="77"/>
      <c r="PXW11" s="77"/>
      <c r="PXX11" s="77"/>
      <c r="PXY11" s="77"/>
      <c r="PXZ11" s="77"/>
      <c r="PYA11" s="77"/>
      <c r="PYB11" s="77"/>
      <c r="PYC11" s="77"/>
      <c r="PYD11" s="77"/>
      <c r="PYE11" s="77"/>
      <c r="PYF11" s="77"/>
      <c r="PYG11" s="77"/>
      <c r="PYH11" s="77"/>
      <c r="PYI11" s="77"/>
      <c r="PYJ11" s="77"/>
      <c r="PYK11" s="77"/>
      <c r="PYL11" s="77"/>
      <c r="PYM11" s="77"/>
      <c r="PYN11" s="77"/>
      <c r="PYO11" s="77"/>
      <c r="PYP11" s="77"/>
      <c r="PYQ11" s="77"/>
      <c r="PYR11" s="77"/>
      <c r="PYS11" s="77"/>
      <c r="PYT11" s="77"/>
      <c r="PYU11" s="77"/>
      <c r="PYV11" s="77"/>
      <c r="PYW11" s="77"/>
      <c r="PYX11" s="77"/>
      <c r="PYY11" s="77"/>
      <c r="PYZ11" s="77"/>
      <c r="PZA11" s="77"/>
      <c r="PZB11" s="77"/>
      <c r="PZC11" s="77"/>
      <c r="PZD11" s="77"/>
      <c r="PZE11" s="77"/>
      <c r="PZF11" s="77"/>
      <c r="PZG11" s="77"/>
      <c r="PZH11" s="77"/>
      <c r="PZI11" s="77"/>
      <c r="PZJ11" s="77"/>
      <c r="PZK11" s="77"/>
      <c r="PZL11" s="77"/>
      <c r="PZM11" s="77"/>
      <c r="PZN11" s="77"/>
      <c r="PZO11" s="77"/>
      <c r="PZP11" s="77"/>
      <c r="PZQ11" s="77"/>
      <c r="PZR11" s="77"/>
      <c r="PZS11" s="77"/>
      <c r="PZT11" s="77"/>
      <c r="PZU11" s="77"/>
      <c r="PZV11" s="77"/>
      <c r="PZW11" s="77"/>
      <c r="PZX11" s="77"/>
      <c r="PZY11" s="77"/>
      <c r="PZZ11" s="77"/>
      <c r="QAA11" s="77"/>
      <c r="QAB11" s="77"/>
      <c r="QAC11" s="77"/>
      <c r="QAD11" s="77"/>
      <c r="QAE11" s="77"/>
      <c r="QAF11" s="77"/>
      <c r="QAG11" s="77"/>
      <c r="QAH11" s="77"/>
      <c r="QAI11" s="77"/>
      <c r="QAJ11" s="77"/>
      <c r="QAK11" s="77"/>
      <c r="QAL11" s="77"/>
      <c r="QAM11" s="77"/>
      <c r="QAN11" s="77"/>
      <c r="QAO11" s="77"/>
      <c r="QAP11" s="77"/>
      <c r="QAQ11" s="77"/>
      <c r="QAR11" s="77"/>
      <c r="QAS11" s="77"/>
      <c r="QAT11" s="77"/>
      <c r="QAU11" s="77"/>
      <c r="QAV11" s="77"/>
      <c r="QAW11" s="77"/>
      <c r="QAX11" s="77"/>
      <c r="QAY11" s="77"/>
      <c r="QAZ11" s="77"/>
      <c r="QBA11" s="77"/>
      <c r="QBB11" s="77"/>
      <c r="QBC11" s="77"/>
      <c r="QBD11" s="77"/>
      <c r="QBE11" s="77"/>
      <c r="QBF11" s="77"/>
      <c r="QBG11" s="77"/>
      <c r="QBH11" s="77"/>
      <c r="QBI11" s="77"/>
      <c r="QBJ11" s="77"/>
      <c r="QBK11" s="77"/>
      <c r="QBL11" s="77"/>
      <c r="QBM11" s="77"/>
      <c r="QBN11" s="77"/>
      <c r="QBO11" s="77"/>
      <c r="QBP11" s="77"/>
      <c r="QBQ11" s="77"/>
      <c r="QBR11" s="77"/>
      <c r="QBS11" s="77"/>
      <c r="QBT11" s="77"/>
      <c r="QBU11" s="77"/>
      <c r="QBV11" s="77"/>
      <c r="QBW11" s="77"/>
      <c r="QBX11" s="77"/>
      <c r="QBY11" s="77"/>
      <c r="QBZ11" s="77"/>
      <c r="QCA11" s="77"/>
      <c r="QCB11" s="77"/>
      <c r="QCC11" s="77"/>
      <c r="QCD11" s="77"/>
      <c r="QCE11" s="77"/>
      <c r="QCF11" s="77"/>
      <c r="QCG11" s="77"/>
      <c r="QCH11" s="77"/>
      <c r="QCI11" s="77"/>
      <c r="QCJ11" s="77"/>
      <c r="QCK11" s="77"/>
      <c r="QCL11" s="77"/>
      <c r="QCM11" s="77"/>
      <c r="QCN11" s="77"/>
      <c r="QCO11" s="77"/>
      <c r="QCP11" s="77"/>
      <c r="QCQ11" s="77"/>
      <c r="QCR11" s="77"/>
      <c r="QCS11" s="77"/>
      <c r="QCT11" s="77"/>
      <c r="QCU11" s="77"/>
      <c r="QCV11" s="77"/>
      <c r="QCW11" s="77"/>
      <c r="QCX11" s="77"/>
      <c r="QCY11" s="77"/>
      <c r="QCZ11" s="77"/>
      <c r="QDA11" s="77"/>
      <c r="QDB11" s="77"/>
      <c r="QDC11" s="77"/>
      <c r="QDD11" s="77"/>
      <c r="QDE11" s="77"/>
      <c r="QDF11" s="77"/>
      <c r="QDG11" s="77"/>
      <c r="QDH11" s="77"/>
      <c r="QDI11" s="77"/>
      <c r="QDJ11" s="77"/>
      <c r="QDK11" s="77"/>
      <c r="QDL11" s="77"/>
      <c r="QDM11" s="77"/>
      <c r="QDN11" s="77"/>
      <c r="QDO11" s="77"/>
      <c r="QDP11" s="77"/>
      <c r="QDQ11" s="77"/>
      <c r="QDR11" s="77"/>
      <c r="QDS11" s="77"/>
      <c r="QDT11" s="77"/>
      <c r="QDU11" s="77"/>
      <c r="QDV11" s="77"/>
      <c r="QDW11" s="77"/>
      <c r="QDX11" s="77"/>
      <c r="QDY11" s="77"/>
      <c r="QDZ11" s="77"/>
      <c r="QEA11" s="77"/>
      <c r="QEB11" s="77"/>
      <c r="QEC11" s="77"/>
      <c r="QED11" s="77"/>
      <c r="QEE11" s="77"/>
      <c r="QEF11" s="77"/>
      <c r="QEG11" s="77"/>
      <c r="QEH11" s="77"/>
      <c r="QEI11" s="77"/>
      <c r="QEJ11" s="77"/>
      <c r="QEK11" s="77"/>
      <c r="QEL11" s="77"/>
      <c r="QEM11" s="77"/>
      <c r="QEN11" s="77"/>
      <c r="QEO11" s="77"/>
      <c r="QEP11" s="77"/>
      <c r="QEQ11" s="77"/>
      <c r="QER11" s="77"/>
      <c r="QES11" s="77"/>
      <c r="QET11" s="77"/>
      <c r="QEU11" s="77"/>
      <c r="QEV11" s="77"/>
      <c r="QEW11" s="77"/>
      <c r="QEX11" s="77"/>
      <c r="QEY11" s="77"/>
      <c r="QEZ11" s="77"/>
      <c r="QFA11" s="77"/>
      <c r="QFB11" s="77"/>
      <c r="QFC11" s="77"/>
      <c r="QFD11" s="77"/>
      <c r="QFE11" s="77"/>
      <c r="QFF11" s="77"/>
      <c r="QFG11" s="77"/>
      <c r="QFH11" s="77"/>
      <c r="QFI11" s="77"/>
      <c r="QFJ11" s="77"/>
      <c r="QFK11" s="77"/>
      <c r="QFL11" s="77"/>
      <c r="QFM11" s="77"/>
      <c r="QFN11" s="77"/>
      <c r="QFO11" s="77"/>
      <c r="QFP11" s="77"/>
      <c r="QFQ11" s="77"/>
      <c r="QFR11" s="77"/>
      <c r="QFS11" s="77"/>
      <c r="QFT11" s="77"/>
      <c r="QFU11" s="77"/>
      <c r="QFV11" s="77"/>
      <c r="QFW11" s="77"/>
      <c r="QFX11" s="77"/>
      <c r="QFY11" s="77"/>
      <c r="QFZ11" s="77"/>
      <c r="QGA11" s="77"/>
      <c r="QGB11" s="77"/>
      <c r="QGC11" s="77"/>
      <c r="QGD11" s="77"/>
      <c r="QGE11" s="77"/>
      <c r="QGF11" s="77"/>
      <c r="QGG11" s="77"/>
      <c r="QGH11" s="77"/>
      <c r="QGI11" s="77"/>
      <c r="QGJ11" s="77"/>
      <c r="QGK11" s="77"/>
      <c r="QGL11" s="77"/>
      <c r="QGM11" s="77"/>
      <c r="QGN11" s="77"/>
      <c r="QGO11" s="77"/>
      <c r="QGP11" s="77"/>
      <c r="QGQ11" s="77"/>
      <c r="QGR11" s="77"/>
      <c r="QGS11" s="77"/>
      <c r="QGT11" s="77"/>
      <c r="QGU11" s="77"/>
      <c r="QGV11" s="77"/>
      <c r="QGW11" s="77"/>
      <c r="QGX11" s="77"/>
      <c r="QGY11" s="77"/>
      <c r="QGZ11" s="77"/>
      <c r="QHA11" s="77"/>
      <c r="QHB11" s="77"/>
      <c r="QHC11" s="77"/>
      <c r="QHD11" s="77"/>
      <c r="QHE11" s="77"/>
      <c r="QHF11" s="77"/>
      <c r="QHG11" s="77"/>
      <c r="QHH11" s="77"/>
      <c r="QHI11" s="77"/>
      <c r="QHJ11" s="77"/>
      <c r="QHK11" s="77"/>
      <c r="QHL11" s="77"/>
      <c r="QHM11" s="77"/>
      <c r="QHN11" s="77"/>
      <c r="QHO11" s="77"/>
      <c r="QHP11" s="77"/>
      <c r="QHQ11" s="77"/>
      <c r="QHR11" s="77"/>
      <c r="QHS11" s="77"/>
      <c r="QHT11" s="77"/>
      <c r="QHU11" s="77"/>
      <c r="QHV11" s="77"/>
      <c r="QHW11" s="77"/>
      <c r="QHX11" s="77"/>
      <c r="QHY11" s="77"/>
      <c r="QHZ11" s="77"/>
      <c r="QIA11" s="77"/>
      <c r="QIB11" s="77"/>
      <c r="QIC11" s="77"/>
      <c r="QID11" s="77"/>
      <c r="QIE11" s="77"/>
      <c r="QIF11" s="77"/>
      <c r="QIG11" s="77"/>
      <c r="QIH11" s="77"/>
      <c r="QII11" s="77"/>
      <c r="QIJ11" s="77"/>
      <c r="QIK11" s="77"/>
      <c r="QIL11" s="77"/>
      <c r="QIM11" s="77"/>
      <c r="QIN11" s="77"/>
      <c r="QIO11" s="77"/>
      <c r="QIP11" s="77"/>
      <c r="QIQ11" s="77"/>
      <c r="QIR11" s="77"/>
      <c r="QIS11" s="77"/>
      <c r="QIT11" s="77"/>
      <c r="QIU11" s="77"/>
      <c r="QIV11" s="77"/>
      <c r="QIW11" s="77"/>
      <c r="QIX11" s="77"/>
      <c r="QIY11" s="77"/>
      <c r="QIZ11" s="77"/>
      <c r="QJA11" s="77"/>
      <c r="QJB11" s="77"/>
      <c r="QJC11" s="77"/>
      <c r="QJD11" s="77"/>
      <c r="QJE11" s="77"/>
      <c r="QJF11" s="77"/>
      <c r="QJG11" s="77"/>
      <c r="QJH11" s="77"/>
      <c r="QJI11" s="77"/>
      <c r="QJJ11" s="77"/>
      <c r="QJK11" s="77"/>
      <c r="QJL11" s="77"/>
      <c r="QJM11" s="77"/>
      <c r="QJN11" s="77"/>
      <c r="QJO11" s="77"/>
      <c r="QJP11" s="77"/>
      <c r="QJQ11" s="77"/>
      <c r="QJR11" s="77"/>
      <c r="QJS11" s="77"/>
      <c r="QJT11" s="77"/>
      <c r="QJU11" s="77"/>
      <c r="QJV11" s="77"/>
      <c r="QJW11" s="77"/>
      <c r="QJX11" s="77"/>
      <c r="QJY11" s="77"/>
      <c r="QJZ11" s="77"/>
      <c r="QKA11" s="77"/>
      <c r="QKB11" s="77"/>
      <c r="QKC11" s="77"/>
      <c r="QKD11" s="77"/>
      <c r="QKE11" s="77"/>
      <c r="QKF11" s="77"/>
      <c r="QKG11" s="77"/>
      <c r="QKH11" s="77"/>
      <c r="QKI11" s="77"/>
      <c r="QKJ11" s="77"/>
      <c r="QKK11" s="77"/>
      <c r="QKL11" s="77"/>
      <c r="QKM11" s="77"/>
      <c r="QKN11" s="77"/>
      <c r="QKO11" s="77"/>
      <c r="QKP11" s="77"/>
      <c r="QKQ11" s="77"/>
      <c r="QKR11" s="77"/>
      <c r="QKS11" s="77"/>
      <c r="QKT11" s="77"/>
      <c r="QKU11" s="77"/>
      <c r="QKV11" s="77"/>
      <c r="QKW11" s="77"/>
      <c r="QKX11" s="77"/>
      <c r="QKY11" s="77"/>
      <c r="QKZ11" s="77"/>
      <c r="QLA11" s="77"/>
      <c r="QLB11" s="77"/>
      <c r="QLC11" s="77"/>
      <c r="QLD11" s="77"/>
      <c r="QLE11" s="77"/>
      <c r="QLF11" s="77"/>
      <c r="QLG11" s="77"/>
      <c r="QLH11" s="77"/>
      <c r="QLI11" s="77"/>
      <c r="QLJ11" s="77"/>
      <c r="QLK11" s="77"/>
      <c r="QLL11" s="77"/>
      <c r="QLM11" s="77"/>
      <c r="QLN11" s="77"/>
      <c r="QLO11" s="77"/>
      <c r="QLP11" s="77"/>
      <c r="QLQ11" s="77"/>
      <c r="QLR11" s="77"/>
      <c r="QLS11" s="77"/>
      <c r="QLT11" s="77"/>
      <c r="QLU11" s="77"/>
      <c r="QLV11" s="77"/>
      <c r="QLW11" s="77"/>
      <c r="QLX11" s="77"/>
      <c r="QLY11" s="77"/>
      <c r="QLZ11" s="77"/>
      <c r="QMA11" s="77"/>
      <c r="QMB11" s="77"/>
      <c r="QMC11" s="77"/>
      <c r="QMD11" s="77"/>
      <c r="QME11" s="77"/>
      <c r="QMF11" s="77"/>
      <c r="QMG11" s="77"/>
      <c r="QMH11" s="77"/>
      <c r="QMI11" s="77"/>
      <c r="QMJ11" s="77"/>
      <c r="QMK11" s="77"/>
      <c r="QML11" s="77"/>
      <c r="QMM11" s="77"/>
      <c r="QMN11" s="77"/>
      <c r="QMO11" s="77"/>
      <c r="QMP11" s="77"/>
      <c r="QMQ11" s="77"/>
      <c r="QMR11" s="77"/>
      <c r="QMS11" s="77"/>
      <c r="QMT11" s="77"/>
      <c r="QMU11" s="77"/>
      <c r="QMV11" s="77"/>
      <c r="QMW11" s="77"/>
      <c r="QMX11" s="77"/>
      <c r="QMY11" s="77"/>
      <c r="QMZ11" s="77"/>
      <c r="QNA11" s="77"/>
      <c r="QNB11" s="77"/>
      <c r="QNC11" s="77"/>
      <c r="QND11" s="77"/>
      <c r="QNE11" s="77"/>
      <c r="QNF11" s="77"/>
      <c r="QNG11" s="77"/>
      <c r="QNH11" s="77"/>
      <c r="QNI11" s="77"/>
      <c r="QNJ11" s="77"/>
      <c r="QNK11" s="77"/>
      <c r="QNL11" s="77"/>
      <c r="QNM11" s="77"/>
      <c r="QNN11" s="77"/>
      <c r="QNO11" s="77"/>
      <c r="QNP11" s="77"/>
      <c r="QNQ11" s="77"/>
      <c r="QNR11" s="77"/>
      <c r="QNS11" s="77"/>
      <c r="QNT11" s="77"/>
      <c r="QNU11" s="77"/>
      <c r="QNV11" s="77"/>
      <c r="QNW11" s="77"/>
      <c r="QNX11" s="77"/>
      <c r="QNY11" s="77"/>
      <c r="QNZ11" s="77"/>
      <c r="QOA11" s="77"/>
      <c r="QOB11" s="77"/>
      <c r="QOC11" s="77"/>
      <c r="QOD11" s="77"/>
      <c r="QOE11" s="77"/>
      <c r="QOF11" s="77"/>
      <c r="QOG11" s="77"/>
      <c r="QOH11" s="77"/>
      <c r="QOI11" s="77"/>
      <c r="QOJ11" s="77"/>
      <c r="QOK11" s="77"/>
      <c r="QOL11" s="77"/>
      <c r="QOM11" s="77"/>
      <c r="QON11" s="77"/>
      <c r="QOO11" s="77"/>
      <c r="QOP11" s="77"/>
      <c r="QOQ11" s="77"/>
      <c r="QOR11" s="77"/>
      <c r="QOS11" s="77"/>
      <c r="QOT11" s="77"/>
      <c r="QOU11" s="77"/>
      <c r="QOV11" s="77"/>
      <c r="QOW11" s="77"/>
      <c r="QOX11" s="77"/>
      <c r="QOY11" s="77"/>
      <c r="QOZ11" s="77"/>
      <c r="QPA11" s="77"/>
      <c r="QPB11" s="77"/>
      <c r="QPC11" s="77"/>
      <c r="QPD11" s="77"/>
      <c r="QPE11" s="77"/>
      <c r="QPF11" s="77"/>
      <c r="QPG11" s="77"/>
      <c r="QPH11" s="77"/>
      <c r="QPI11" s="77"/>
      <c r="QPJ11" s="77"/>
      <c r="QPK11" s="77"/>
      <c r="QPL11" s="77"/>
      <c r="QPM11" s="77"/>
      <c r="QPN11" s="77"/>
      <c r="QPO11" s="77"/>
      <c r="QPP11" s="77"/>
      <c r="QPQ11" s="77"/>
      <c r="QPR11" s="77"/>
      <c r="QPS11" s="77"/>
      <c r="QPT11" s="77"/>
      <c r="QPU11" s="77"/>
      <c r="QPV11" s="77"/>
      <c r="QPW11" s="77"/>
      <c r="QPX11" s="77"/>
      <c r="QPY11" s="77"/>
      <c r="QPZ11" s="77"/>
      <c r="QQA11" s="77"/>
      <c r="QQB11" s="77"/>
      <c r="QQC11" s="77"/>
      <c r="QQD11" s="77"/>
      <c r="QQE11" s="77"/>
      <c r="QQF11" s="77"/>
      <c r="QQG11" s="77"/>
      <c r="QQH11" s="77"/>
      <c r="QQI11" s="77"/>
      <c r="QQJ11" s="77"/>
      <c r="QQK11" s="77"/>
      <c r="QQL11" s="77"/>
      <c r="QQM11" s="77"/>
      <c r="QQN11" s="77"/>
      <c r="QQO11" s="77"/>
      <c r="QQP11" s="77"/>
      <c r="QQQ11" s="77"/>
      <c r="QQR11" s="77"/>
      <c r="QQS11" s="77"/>
      <c r="QQT11" s="77"/>
      <c r="QQU11" s="77"/>
      <c r="QQV11" s="77"/>
      <c r="QQW11" s="77"/>
      <c r="QQX11" s="77"/>
      <c r="QQY11" s="77"/>
      <c r="QQZ11" s="77"/>
      <c r="QRA11" s="77"/>
      <c r="QRB11" s="77"/>
      <c r="QRC11" s="77"/>
      <c r="QRD11" s="77"/>
      <c r="QRE11" s="77"/>
      <c r="QRF11" s="77"/>
      <c r="QRG11" s="77"/>
      <c r="QRH11" s="77"/>
      <c r="QRI11" s="77"/>
      <c r="QRJ11" s="77"/>
      <c r="QRK11" s="77"/>
      <c r="QRL11" s="77"/>
      <c r="QRM11" s="77"/>
      <c r="QRN11" s="77"/>
      <c r="QRO11" s="77"/>
      <c r="QRP11" s="77"/>
      <c r="QRQ11" s="77"/>
      <c r="QRR11" s="77"/>
      <c r="QRS11" s="77"/>
      <c r="QRT11" s="77"/>
      <c r="QRU11" s="77"/>
      <c r="QRV11" s="77"/>
      <c r="QRW11" s="77"/>
      <c r="QRX11" s="77"/>
      <c r="QRY11" s="77"/>
      <c r="QRZ11" s="77"/>
      <c r="QSA11" s="77"/>
      <c r="QSB11" s="77"/>
      <c r="QSC11" s="77"/>
      <c r="QSD11" s="77"/>
      <c r="QSE11" s="77"/>
      <c r="QSF11" s="77"/>
      <c r="QSG11" s="77"/>
      <c r="QSH11" s="77"/>
      <c r="QSI11" s="77"/>
      <c r="QSJ11" s="77"/>
      <c r="QSK11" s="77"/>
      <c r="QSL11" s="77"/>
      <c r="QSM11" s="77"/>
      <c r="QSN11" s="77"/>
      <c r="QSO11" s="77"/>
      <c r="QSP11" s="77"/>
      <c r="QSQ11" s="77"/>
      <c r="QSR11" s="77"/>
      <c r="QSS11" s="77"/>
      <c r="QST11" s="77"/>
      <c r="QSU11" s="77"/>
      <c r="QSV11" s="77"/>
      <c r="QSW11" s="77"/>
      <c r="QSX11" s="77"/>
      <c r="QSY11" s="77"/>
      <c r="QSZ11" s="77"/>
      <c r="QTA11" s="77"/>
      <c r="QTB11" s="77"/>
      <c r="QTC11" s="77"/>
      <c r="QTD11" s="77"/>
      <c r="QTE11" s="77"/>
      <c r="QTF11" s="77"/>
      <c r="QTG11" s="77"/>
      <c r="QTH11" s="77"/>
      <c r="QTI11" s="77"/>
      <c r="QTJ11" s="77"/>
      <c r="QTK11" s="77"/>
      <c r="QTL11" s="77"/>
      <c r="QTM11" s="77"/>
      <c r="QTN11" s="77"/>
      <c r="QTO11" s="77"/>
      <c r="QTP11" s="77"/>
      <c r="QTQ11" s="77"/>
      <c r="QTR11" s="77"/>
      <c r="QTS11" s="77"/>
      <c r="QTT11" s="77"/>
      <c r="QTU11" s="77"/>
      <c r="QTV11" s="77"/>
      <c r="QTW11" s="77"/>
      <c r="QTX11" s="77"/>
      <c r="QTY11" s="77"/>
      <c r="QTZ11" s="77"/>
      <c r="QUA11" s="77"/>
      <c r="QUB11" s="77"/>
      <c r="QUC11" s="77"/>
      <c r="QUD11" s="77"/>
      <c r="QUE11" s="77"/>
      <c r="QUF11" s="77"/>
      <c r="QUG11" s="77"/>
      <c r="QUH11" s="77"/>
      <c r="QUI11" s="77"/>
      <c r="QUJ11" s="77"/>
      <c r="QUK11" s="77"/>
      <c r="QUL11" s="77"/>
      <c r="QUM11" s="77"/>
      <c r="QUN11" s="77"/>
      <c r="QUO11" s="77"/>
      <c r="QUP11" s="77"/>
      <c r="QUQ11" s="77"/>
      <c r="QUR11" s="77"/>
      <c r="QUS11" s="77"/>
      <c r="QUT11" s="77"/>
      <c r="QUU11" s="77"/>
      <c r="QUV11" s="77"/>
      <c r="QUW11" s="77"/>
      <c r="QUX11" s="77"/>
      <c r="QUY11" s="77"/>
      <c r="QUZ11" s="77"/>
      <c r="QVA11" s="77"/>
      <c r="QVB11" s="77"/>
      <c r="QVC11" s="77"/>
      <c r="QVD11" s="77"/>
      <c r="QVE11" s="77"/>
      <c r="QVF11" s="77"/>
      <c r="QVG11" s="77"/>
      <c r="QVH11" s="77"/>
      <c r="QVI11" s="77"/>
      <c r="QVJ11" s="77"/>
      <c r="QVK11" s="77"/>
      <c r="QVL11" s="77"/>
      <c r="QVM11" s="77"/>
      <c r="QVN11" s="77"/>
      <c r="QVO11" s="77"/>
      <c r="QVP11" s="77"/>
      <c r="QVQ11" s="77"/>
      <c r="QVR11" s="77"/>
      <c r="QVS11" s="77"/>
      <c r="QVT11" s="77"/>
      <c r="QVU11" s="77"/>
      <c r="QVV11" s="77"/>
      <c r="QVW11" s="77"/>
      <c r="QVX11" s="77"/>
      <c r="QVY11" s="77"/>
      <c r="QVZ11" s="77"/>
      <c r="QWA11" s="77"/>
      <c r="QWB11" s="77"/>
      <c r="QWC11" s="77"/>
      <c r="QWD11" s="77"/>
      <c r="QWE11" s="77"/>
      <c r="QWF11" s="77"/>
      <c r="QWG11" s="77"/>
      <c r="QWH11" s="77"/>
      <c r="QWI11" s="77"/>
      <c r="QWJ11" s="77"/>
      <c r="QWK11" s="77"/>
      <c r="QWL11" s="77"/>
      <c r="QWM11" s="77"/>
      <c r="QWN11" s="77"/>
      <c r="QWO11" s="77"/>
      <c r="QWP11" s="77"/>
      <c r="QWQ11" s="77"/>
      <c r="QWR11" s="77"/>
      <c r="QWS11" s="77"/>
      <c r="QWT11" s="77"/>
      <c r="QWU11" s="77"/>
      <c r="QWV11" s="77"/>
      <c r="QWW11" s="77"/>
      <c r="QWX11" s="77"/>
      <c r="QWY11" s="77"/>
      <c r="QWZ11" s="77"/>
      <c r="QXA11" s="77"/>
      <c r="QXB11" s="77"/>
      <c r="QXC11" s="77"/>
      <c r="QXD11" s="77"/>
      <c r="QXE11" s="77"/>
      <c r="QXF11" s="77"/>
      <c r="QXG11" s="77"/>
      <c r="QXH11" s="77"/>
      <c r="QXI11" s="77"/>
      <c r="QXJ11" s="77"/>
      <c r="QXK11" s="77"/>
      <c r="QXL11" s="77"/>
      <c r="QXM11" s="77"/>
      <c r="QXN11" s="77"/>
      <c r="QXO11" s="77"/>
      <c r="QXP11" s="77"/>
      <c r="QXQ11" s="77"/>
      <c r="QXR11" s="77"/>
      <c r="QXS11" s="77"/>
      <c r="QXT11" s="77"/>
      <c r="QXU11" s="77"/>
      <c r="QXV11" s="77"/>
      <c r="QXW11" s="77"/>
      <c r="QXX11" s="77"/>
      <c r="QXY11" s="77"/>
      <c r="QXZ11" s="77"/>
      <c r="QYA11" s="77"/>
      <c r="QYB11" s="77"/>
      <c r="QYC11" s="77"/>
      <c r="QYD11" s="77"/>
      <c r="QYE11" s="77"/>
      <c r="QYF11" s="77"/>
      <c r="QYG11" s="77"/>
      <c r="QYH11" s="77"/>
      <c r="QYI11" s="77"/>
      <c r="QYJ11" s="77"/>
      <c r="QYK11" s="77"/>
      <c r="QYL11" s="77"/>
      <c r="QYM11" s="77"/>
      <c r="QYN11" s="77"/>
      <c r="QYO11" s="77"/>
      <c r="QYP11" s="77"/>
      <c r="QYQ11" s="77"/>
      <c r="QYR11" s="77"/>
      <c r="QYS11" s="77"/>
      <c r="QYT11" s="77"/>
      <c r="QYU11" s="77"/>
      <c r="QYV11" s="77"/>
      <c r="QYW11" s="77"/>
      <c r="QYX11" s="77"/>
      <c r="QYY11" s="77"/>
      <c r="QYZ11" s="77"/>
      <c r="QZA11" s="77"/>
      <c r="QZB11" s="77"/>
      <c r="QZC11" s="77"/>
      <c r="QZD11" s="77"/>
      <c r="QZE11" s="77"/>
      <c r="QZF11" s="77"/>
      <c r="QZG11" s="77"/>
      <c r="QZH11" s="77"/>
      <c r="QZI11" s="77"/>
      <c r="QZJ11" s="77"/>
      <c r="QZK11" s="77"/>
      <c r="QZL11" s="77"/>
      <c r="QZM11" s="77"/>
      <c r="QZN11" s="77"/>
      <c r="QZO11" s="77"/>
      <c r="QZP11" s="77"/>
      <c r="QZQ11" s="77"/>
      <c r="QZR11" s="77"/>
      <c r="QZS11" s="77"/>
      <c r="QZT11" s="77"/>
      <c r="QZU11" s="77"/>
      <c r="QZV11" s="77"/>
      <c r="QZW11" s="77"/>
      <c r="QZX11" s="77"/>
      <c r="QZY11" s="77"/>
      <c r="QZZ11" s="77"/>
      <c r="RAA11" s="77"/>
      <c r="RAB11" s="77"/>
      <c r="RAC11" s="77"/>
      <c r="RAD11" s="77"/>
      <c r="RAE11" s="77"/>
      <c r="RAF11" s="77"/>
      <c r="RAG11" s="77"/>
      <c r="RAH11" s="77"/>
      <c r="RAI11" s="77"/>
      <c r="RAJ11" s="77"/>
      <c r="RAK11" s="77"/>
      <c r="RAL11" s="77"/>
      <c r="RAM11" s="77"/>
      <c r="RAN11" s="77"/>
      <c r="RAO11" s="77"/>
      <c r="RAP11" s="77"/>
      <c r="RAQ11" s="77"/>
      <c r="RAR11" s="77"/>
      <c r="RAS11" s="77"/>
      <c r="RAT11" s="77"/>
      <c r="RAU11" s="77"/>
      <c r="RAV11" s="77"/>
      <c r="RAW11" s="77"/>
      <c r="RAX11" s="77"/>
      <c r="RAY11" s="77"/>
      <c r="RAZ11" s="77"/>
      <c r="RBA11" s="77"/>
      <c r="RBB11" s="77"/>
      <c r="RBC11" s="77"/>
      <c r="RBD11" s="77"/>
      <c r="RBE11" s="77"/>
      <c r="RBF11" s="77"/>
      <c r="RBG11" s="77"/>
      <c r="RBH11" s="77"/>
      <c r="RBI11" s="77"/>
      <c r="RBJ11" s="77"/>
      <c r="RBK11" s="77"/>
      <c r="RBL11" s="77"/>
      <c r="RBM11" s="77"/>
      <c r="RBN11" s="77"/>
      <c r="RBO11" s="77"/>
      <c r="RBP11" s="77"/>
      <c r="RBQ11" s="77"/>
      <c r="RBR11" s="77"/>
      <c r="RBS11" s="77"/>
      <c r="RBT11" s="77"/>
      <c r="RBU11" s="77"/>
      <c r="RBV11" s="77"/>
      <c r="RBW11" s="77"/>
      <c r="RBX11" s="77"/>
      <c r="RBY11" s="77"/>
      <c r="RBZ11" s="77"/>
      <c r="RCA11" s="77"/>
      <c r="RCB11" s="77"/>
      <c r="RCC11" s="77"/>
      <c r="RCD11" s="77"/>
      <c r="RCE11" s="77"/>
      <c r="RCF11" s="77"/>
      <c r="RCG11" s="77"/>
      <c r="RCH11" s="77"/>
      <c r="RCI11" s="77"/>
      <c r="RCJ11" s="77"/>
      <c r="RCK11" s="77"/>
      <c r="RCL11" s="77"/>
      <c r="RCM11" s="77"/>
      <c r="RCN11" s="77"/>
      <c r="RCO11" s="77"/>
      <c r="RCP11" s="77"/>
      <c r="RCQ11" s="77"/>
      <c r="RCR11" s="77"/>
      <c r="RCS11" s="77"/>
      <c r="RCT11" s="77"/>
      <c r="RCU11" s="77"/>
      <c r="RCV11" s="77"/>
      <c r="RCW11" s="77"/>
      <c r="RCX11" s="77"/>
      <c r="RCY11" s="77"/>
      <c r="RCZ11" s="77"/>
      <c r="RDA11" s="77"/>
      <c r="RDB11" s="77"/>
      <c r="RDC11" s="77"/>
      <c r="RDD11" s="77"/>
      <c r="RDE11" s="77"/>
      <c r="RDF11" s="77"/>
      <c r="RDG11" s="77"/>
      <c r="RDH11" s="77"/>
      <c r="RDI11" s="77"/>
      <c r="RDJ11" s="77"/>
      <c r="RDK11" s="77"/>
      <c r="RDL11" s="77"/>
      <c r="RDM11" s="77"/>
      <c r="RDN11" s="77"/>
      <c r="RDO11" s="77"/>
      <c r="RDP11" s="77"/>
      <c r="RDQ11" s="77"/>
      <c r="RDR11" s="77"/>
      <c r="RDS11" s="77"/>
      <c r="RDT11" s="77"/>
      <c r="RDU11" s="77"/>
      <c r="RDV11" s="77"/>
      <c r="RDW11" s="77"/>
      <c r="RDX11" s="77"/>
      <c r="RDY11" s="77"/>
      <c r="RDZ11" s="77"/>
      <c r="REA11" s="77"/>
      <c r="REB11" s="77"/>
      <c r="REC11" s="77"/>
      <c r="RED11" s="77"/>
      <c r="REE11" s="77"/>
      <c r="REF11" s="77"/>
      <c r="REG11" s="77"/>
      <c r="REH11" s="77"/>
      <c r="REI11" s="77"/>
      <c r="REJ11" s="77"/>
      <c r="REK11" s="77"/>
      <c r="REL11" s="77"/>
      <c r="REM11" s="77"/>
      <c r="REN11" s="77"/>
      <c r="REO11" s="77"/>
      <c r="REP11" s="77"/>
      <c r="REQ11" s="77"/>
      <c r="RER11" s="77"/>
      <c r="RES11" s="77"/>
      <c r="RET11" s="77"/>
      <c r="REU11" s="77"/>
      <c r="REV11" s="77"/>
      <c r="REW11" s="77"/>
      <c r="REX11" s="77"/>
      <c r="REY11" s="77"/>
      <c r="REZ11" s="77"/>
      <c r="RFA11" s="77"/>
      <c r="RFB11" s="77"/>
      <c r="RFC11" s="77"/>
      <c r="RFD11" s="77"/>
      <c r="RFE11" s="77"/>
      <c r="RFF11" s="77"/>
      <c r="RFG11" s="77"/>
      <c r="RFH11" s="77"/>
      <c r="RFI11" s="77"/>
      <c r="RFJ11" s="77"/>
      <c r="RFK11" s="77"/>
      <c r="RFL11" s="77"/>
      <c r="RFM11" s="77"/>
      <c r="RFN11" s="77"/>
      <c r="RFO11" s="77"/>
      <c r="RFP11" s="77"/>
      <c r="RFQ11" s="77"/>
      <c r="RFR11" s="77"/>
      <c r="RFS11" s="77"/>
      <c r="RFT11" s="77"/>
      <c r="RFU11" s="77"/>
      <c r="RFV11" s="77"/>
      <c r="RFW11" s="77"/>
      <c r="RFX11" s="77"/>
      <c r="RFY11" s="77"/>
      <c r="RFZ11" s="77"/>
      <c r="RGA11" s="77"/>
      <c r="RGB11" s="77"/>
      <c r="RGC11" s="77"/>
      <c r="RGD11" s="77"/>
      <c r="RGE11" s="77"/>
      <c r="RGF11" s="77"/>
      <c r="RGG11" s="77"/>
      <c r="RGH11" s="77"/>
      <c r="RGI11" s="77"/>
      <c r="RGJ11" s="77"/>
      <c r="RGK11" s="77"/>
      <c r="RGL11" s="77"/>
      <c r="RGM11" s="77"/>
      <c r="RGN11" s="77"/>
      <c r="RGO11" s="77"/>
      <c r="RGP11" s="77"/>
      <c r="RGQ11" s="77"/>
      <c r="RGR11" s="77"/>
      <c r="RGS11" s="77"/>
      <c r="RGT11" s="77"/>
      <c r="RGU11" s="77"/>
      <c r="RGV11" s="77"/>
      <c r="RGW11" s="77"/>
      <c r="RGX11" s="77"/>
      <c r="RGY11" s="77"/>
      <c r="RGZ11" s="77"/>
      <c r="RHA11" s="77"/>
      <c r="RHB11" s="77"/>
      <c r="RHC11" s="77"/>
      <c r="RHD11" s="77"/>
      <c r="RHE11" s="77"/>
      <c r="RHF11" s="77"/>
      <c r="RHG11" s="77"/>
      <c r="RHH11" s="77"/>
      <c r="RHI11" s="77"/>
      <c r="RHJ11" s="77"/>
      <c r="RHK11" s="77"/>
      <c r="RHL11" s="77"/>
      <c r="RHM11" s="77"/>
      <c r="RHN11" s="77"/>
      <c r="RHO11" s="77"/>
      <c r="RHP11" s="77"/>
      <c r="RHQ11" s="77"/>
      <c r="RHR11" s="77"/>
      <c r="RHS11" s="77"/>
      <c r="RHT11" s="77"/>
      <c r="RHU11" s="77"/>
      <c r="RHV11" s="77"/>
      <c r="RHW11" s="77"/>
      <c r="RHX11" s="77"/>
      <c r="RHY11" s="77"/>
      <c r="RHZ11" s="77"/>
      <c r="RIA11" s="77"/>
      <c r="RIB11" s="77"/>
      <c r="RIC11" s="77"/>
      <c r="RID11" s="77"/>
      <c r="RIE11" s="77"/>
      <c r="RIF11" s="77"/>
      <c r="RIG11" s="77"/>
      <c r="RIH11" s="77"/>
      <c r="RII11" s="77"/>
      <c r="RIJ11" s="77"/>
      <c r="RIK11" s="77"/>
      <c r="RIL11" s="77"/>
      <c r="RIM11" s="77"/>
      <c r="RIN11" s="77"/>
      <c r="RIO11" s="77"/>
      <c r="RIP11" s="77"/>
      <c r="RIQ11" s="77"/>
      <c r="RIR11" s="77"/>
      <c r="RIS11" s="77"/>
      <c r="RIT11" s="77"/>
      <c r="RIU11" s="77"/>
      <c r="RIV11" s="77"/>
      <c r="RIW11" s="77"/>
      <c r="RIX11" s="77"/>
      <c r="RIY11" s="77"/>
      <c r="RIZ11" s="77"/>
      <c r="RJA11" s="77"/>
      <c r="RJB11" s="77"/>
      <c r="RJC11" s="77"/>
      <c r="RJD11" s="77"/>
      <c r="RJE11" s="77"/>
      <c r="RJF11" s="77"/>
      <c r="RJG11" s="77"/>
      <c r="RJH11" s="77"/>
      <c r="RJI11" s="77"/>
      <c r="RJJ11" s="77"/>
      <c r="RJK11" s="77"/>
      <c r="RJL11" s="77"/>
      <c r="RJM11" s="77"/>
      <c r="RJN11" s="77"/>
      <c r="RJO11" s="77"/>
      <c r="RJP11" s="77"/>
      <c r="RJQ11" s="77"/>
      <c r="RJR11" s="77"/>
      <c r="RJS11" s="77"/>
      <c r="RJT11" s="77"/>
      <c r="RJU11" s="77"/>
      <c r="RJV11" s="77"/>
      <c r="RJW11" s="77"/>
      <c r="RJX11" s="77"/>
      <c r="RJY11" s="77"/>
      <c r="RJZ11" s="77"/>
      <c r="RKA11" s="77"/>
      <c r="RKB11" s="77"/>
      <c r="RKC11" s="77"/>
      <c r="RKD11" s="77"/>
      <c r="RKE11" s="77"/>
      <c r="RKF11" s="77"/>
      <c r="RKG11" s="77"/>
      <c r="RKH11" s="77"/>
      <c r="RKI11" s="77"/>
      <c r="RKJ11" s="77"/>
      <c r="RKK11" s="77"/>
      <c r="RKL11" s="77"/>
      <c r="RKM11" s="77"/>
      <c r="RKN11" s="77"/>
      <c r="RKO11" s="77"/>
      <c r="RKP11" s="77"/>
      <c r="RKQ11" s="77"/>
      <c r="RKR11" s="77"/>
      <c r="RKS11" s="77"/>
      <c r="RKT11" s="77"/>
      <c r="RKU11" s="77"/>
      <c r="RKV11" s="77"/>
      <c r="RKW11" s="77"/>
      <c r="RKX11" s="77"/>
      <c r="RKY11" s="77"/>
      <c r="RKZ11" s="77"/>
      <c r="RLA11" s="77"/>
      <c r="RLB11" s="77"/>
      <c r="RLC11" s="77"/>
      <c r="RLD11" s="77"/>
      <c r="RLE11" s="77"/>
      <c r="RLF11" s="77"/>
      <c r="RLG11" s="77"/>
      <c r="RLH11" s="77"/>
      <c r="RLI11" s="77"/>
      <c r="RLJ11" s="77"/>
      <c r="RLK11" s="77"/>
      <c r="RLL11" s="77"/>
      <c r="RLM11" s="77"/>
      <c r="RLN11" s="77"/>
      <c r="RLO11" s="77"/>
      <c r="RLP11" s="77"/>
      <c r="RLQ11" s="77"/>
      <c r="RLR11" s="77"/>
      <c r="RLS11" s="77"/>
      <c r="RLT11" s="77"/>
      <c r="RLU11" s="77"/>
      <c r="RLV11" s="77"/>
      <c r="RLW11" s="77"/>
      <c r="RLX11" s="77"/>
      <c r="RLY11" s="77"/>
      <c r="RLZ11" s="77"/>
      <c r="RMA11" s="77"/>
      <c r="RMB11" s="77"/>
      <c r="RMC11" s="77"/>
      <c r="RMD11" s="77"/>
      <c r="RME11" s="77"/>
      <c r="RMF11" s="77"/>
      <c r="RMG11" s="77"/>
      <c r="RMH11" s="77"/>
      <c r="RMI11" s="77"/>
      <c r="RMJ11" s="77"/>
      <c r="RMK11" s="77"/>
      <c r="RML11" s="77"/>
      <c r="RMM11" s="77"/>
      <c r="RMN11" s="77"/>
      <c r="RMO11" s="77"/>
      <c r="RMP11" s="77"/>
      <c r="RMQ11" s="77"/>
      <c r="RMR11" s="77"/>
      <c r="RMS11" s="77"/>
      <c r="RMT11" s="77"/>
      <c r="RMU11" s="77"/>
      <c r="RMV11" s="77"/>
      <c r="RMW11" s="77"/>
      <c r="RMX11" s="77"/>
      <c r="RMY11" s="77"/>
      <c r="RMZ11" s="77"/>
      <c r="RNA11" s="77"/>
      <c r="RNB11" s="77"/>
      <c r="RNC11" s="77"/>
      <c r="RND11" s="77"/>
      <c r="RNE11" s="77"/>
      <c r="RNF11" s="77"/>
      <c r="RNG11" s="77"/>
      <c r="RNH11" s="77"/>
      <c r="RNI11" s="77"/>
      <c r="RNJ11" s="77"/>
      <c r="RNK11" s="77"/>
      <c r="RNL11" s="77"/>
      <c r="RNM11" s="77"/>
      <c r="RNN11" s="77"/>
      <c r="RNO11" s="77"/>
      <c r="RNP11" s="77"/>
      <c r="RNQ11" s="77"/>
      <c r="RNR11" s="77"/>
      <c r="RNS11" s="77"/>
      <c r="RNT11" s="77"/>
      <c r="RNU11" s="77"/>
      <c r="RNV11" s="77"/>
      <c r="RNW11" s="77"/>
      <c r="RNX11" s="77"/>
      <c r="RNY11" s="77"/>
      <c r="RNZ11" s="77"/>
      <c r="ROA11" s="77"/>
      <c r="ROB11" s="77"/>
      <c r="ROC11" s="77"/>
      <c r="ROD11" s="77"/>
      <c r="ROE11" s="77"/>
      <c r="ROF11" s="77"/>
      <c r="ROG11" s="77"/>
      <c r="ROH11" s="77"/>
      <c r="ROI11" s="77"/>
      <c r="ROJ11" s="77"/>
      <c r="ROK11" s="77"/>
      <c r="ROL11" s="77"/>
      <c r="ROM11" s="77"/>
      <c r="RON11" s="77"/>
      <c r="ROO11" s="77"/>
      <c r="ROP11" s="77"/>
      <c r="ROQ11" s="77"/>
      <c r="ROR11" s="77"/>
      <c r="ROS11" s="77"/>
      <c r="ROT11" s="77"/>
      <c r="ROU11" s="77"/>
      <c r="ROV11" s="77"/>
      <c r="ROW11" s="77"/>
      <c r="ROX11" s="77"/>
      <c r="ROY11" s="77"/>
      <c r="ROZ11" s="77"/>
      <c r="RPA11" s="77"/>
      <c r="RPB11" s="77"/>
      <c r="RPC11" s="77"/>
      <c r="RPD11" s="77"/>
      <c r="RPE11" s="77"/>
      <c r="RPF11" s="77"/>
      <c r="RPG11" s="77"/>
      <c r="RPH11" s="77"/>
      <c r="RPI11" s="77"/>
      <c r="RPJ11" s="77"/>
      <c r="RPK11" s="77"/>
      <c r="RPL11" s="77"/>
      <c r="RPM11" s="77"/>
      <c r="RPN11" s="77"/>
      <c r="RPO11" s="77"/>
      <c r="RPP11" s="77"/>
      <c r="RPQ11" s="77"/>
      <c r="RPR11" s="77"/>
      <c r="RPS11" s="77"/>
      <c r="RPT11" s="77"/>
      <c r="RPU11" s="77"/>
      <c r="RPV11" s="77"/>
      <c r="RPW11" s="77"/>
      <c r="RPX11" s="77"/>
      <c r="RPY11" s="77"/>
      <c r="RPZ11" s="77"/>
      <c r="RQA11" s="77"/>
      <c r="RQB11" s="77"/>
      <c r="RQC11" s="77"/>
      <c r="RQD11" s="77"/>
      <c r="RQE11" s="77"/>
      <c r="RQF11" s="77"/>
      <c r="RQG11" s="77"/>
      <c r="RQH11" s="77"/>
      <c r="RQI11" s="77"/>
      <c r="RQJ11" s="77"/>
      <c r="RQK11" s="77"/>
      <c r="RQL11" s="77"/>
      <c r="RQM11" s="77"/>
      <c r="RQN11" s="77"/>
      <c r="RQO11" s="77"/>
      <c r="RQP11" s="77"/>
      <c r="RQQ11" s="77"/>
      <c r="RQR11" s="77"/>
      <c r="RQS11" s="77"/>
      <c r="RQT11" s="77"/>
      <c r="RQU11" s="77"/>
      <c r="RQV11" s="77"/>
      <c r="RQW11" s="77"/>
      <c r="RQX11" s="77"/>
      <c r="RQY11" s="77"/>
      <c r="RQZ11" s="77"/>
      <c r="RRA11" s="77"/>
      <c r="RRB11" s="77"/>
      <c r="RRC11" s="77"/>
      <c r="RRD11" s="77"/>
      <c r="RRE11" s="77"/>
      <c r="RRF11" s="77"/>
      <c r="RRG11" s="77"/>
      <c r="RRH11" s="77"/>
      <c r="RRI11" s="77"/>
      <c r="RRJ11" s="77"/>
      <c r="RRK11" s="77"/>
      <c r="RRL11" s="77"/>
      <c r="RRM11" s="77"/>
      <c r="RRN11" s="77"/>
      <c r="RRO11" s="77"/>
      <c r="RRP11" s="77"/>
      <c r="RRQ11" s="77"/>
      <c r="RRR11" s="77"/>
      <c r="RRS11" s="77"/>
      <c r="RRT11" s="77"/>
      <c r="RRU11" s="77"/>
      <c r="RRV11" s="77"/>
      <c r="RRW11" s="77"/>
      <c r="RRX11" s="77"/>
      <c r="RRY11" s="77"/>
      <c r="RRZ11" s="77"/>
      <c r="RSA11" s="77"/>
      <c r="RSB11" s="77"/>
      <c r="RSC11" s="77"/>
      <c r="RSD11" s="77"/>
      <c r="RSE11" s="77"/>
      <c r="RSF11" s="77"/>
      <c r="RSG11" s="77"/>
      <c r="RSH11" s="77"/>
      <c r="RSI11" s="77"/>
      <c r="RSJ11" s="77"/>
      <c r="RSK11" s="77"/>
      <c r="RSL11" s="77"/>
      <c r="RSM11" s="77"/>
      <c r="RSN11" s="77"/>
      <c r="RSO11" s="77"/>
      <c r="RSP11" s="77"/>
      <c r="RSQ11" s="77"/>
      <c r="RSR11" s="77"/>
      <c r="RSS11" s="77"/>
      <c r="RST11" s="77"/>
      <c r="RSU11" s="77"/>
      <c r="RSV11" s="77"/>
      <c r="RSW11" s="77"/>
      <c r="RSX11" s="77"/>
      <c r="RSY11" s="77"/>
      <c r="RSZ11" s="77"/>
      <c r="RTA11" s="77"/>
      <c r="RTB11" s="77"/>
      <c r="RTC11" s="77"/>
      <c r="RTD11" s="77"/>
      <c r="RTE11" s="77"/>
      <c r="RTF11" s="77"/>
      <c r="RTG11" s="77"/>
      <c r="RTH11" s="77"/>
      <c r="RTI11" s="77"/>
      <c r="RTJ11" s="77"/>
      <c r="RTK11" s="77"/>
      <c r="RTL11" s="77"/>
      <c r="RTM11" s="77"/>
      <c r="RTN11" s="77"/>
      <c r="RTO11" s="77"/>
      <c r="RTP11" s="77"/>
      <c r="RTQ11" s="77"/>
      <c r="RTR11" s="77"/>
      <c r="RTS11" s="77"/>
      <c r="RTT11" s="77"/>
      <c r="RTU11" s="77"/>
      <c r="RTV11" s="77"/>
      <c r="RTW11" s="77"/>
      <c r="RTX11" s="77"/>
      <c r="RTY11" s="77"/>
      <c r="RTZ11" s="77"/>
      <c r="RUA11" s="77"/>
      <c r="RUB11" s="77"/>
      <c r="RUC11" s="77"/>
      <c r="RUD11" s="77"/>
      <c r="RUE11" s="77"/>
      <c r="RUF11" s="77"/>
      <c r="RUG11" s="77"/>
      <c r="RUH11" s="77"/>
      <c r="RUI11" s="77"/>
      <c r="RUJ11" s="77"/>
      <c r="RUK11" s="77"/>
      <c r="RUL11" s="77"/>
      <c r="RUM11" s="77"/>
      <c r="RUN11" s="77"/>
      <c r="RUO11" s="77"/>
      <c r="RUP11" s="77"/>
      <c r="RUQ11" s="77"/>
      <c r="RUR11" s="77"/>
      <c r="RUS11" s="77"/>
      <c r="RUT11" s="77"/>
      <c r="RUU11" s="77"/>
      <c r="RUV11" s="77"/>
      <c r="RUW11" s="77"/>
      <c r="RUX11" s="77"/>
      <c r="RUY11" s="77"/>
      <c r="RUZ11" s="77"/>
      <c r="RVA11" s="77"/>
      <c r="RVB11" s="77"/>
      <c r="RVC11" s="77"/>
      <c r="RVD11" s="77"/>
      <c r="RVE11" s="77"/>
      <c r="RVF11" s="77"/>
      <c r="RVG11" s="77"/>
      <c r="RVH11" s="77"/>
      <c r="RVI11" s="77"/>
      <c r="RVJ11" s="77"/>
      <c r="RVK11" s="77"/>
      <c r="RVL11" s="77"/>
      <c r="RVM11" s="77"/>
      <c r="RVN11" s="77"/>
      <c r="RVO11" s="77"/>
      <c r="RVP11" s="77"/>
      <c r="RVQ11" s="77"/>
      <c r="RVR11" s="77"/>
      <c r="RVS11" s="77"/>
      <c r="RVT11" s="77"/>
      <c r="RVU11" s="77"/>
      <c r="RVV11" s="77"/>
      <c r="RVW11" s="77"/>
      <c r="RVX11" s="77"/>
      <c r="RVY11" s="77"/>
      <c r="RVZ11" s="77"/>
      <c r="RWA11" s="77"/>
      <c r="RWB11" s="77"/>
      <c r="RWC11" s="77"/>
      <c r="RWD11" s="77"/>
      <c r="RWE11" s="77"/>
      <c r="RWF11" s="77"/>
      <c r="RWG11" s="77"/>
      <c r="RWH11" s="77"/>
      <c r="RWI11" s="77"/>
      <c r="RWJ11" s="77"/>
      <c r="RWK11" s="77"/>
      <c r="RWL11" s="77"/>
      <c r="RWM11" s="77"/>
      <c r="RWN11" s="77"/>
      <c r="RWO11" s="77"/>
      <c r="RWP11" s="77"/>
      <c r="RWQ11" s="77"/>
      <c r="RWR11" s="77"/>
      <c r="RWS11" s="77"/>
      <c r="RWT11" s="77"/>
      <c r="RWU11" s="77"/>
      <c r="RWV11" s="77"/>
      <c r="RWW11" s="77"/>
      <c r="RWX11" s="77"/>
      <c r="RWY11" s="77"/>
      <c r="RWZ11" s="77"/>
      <c r="RXA11" s="77"/>
      <c r="RXB11" s="77"/>
      <c r="RXC11" s="77"/>
      <c r="RXD11" s="77"/>
      <c r="RXE11" s="77"/>
      <c r="RXF11" s="77"/>
      <c r="RXG11" s="77"/>
      <c r="RXH11" s="77"/>
      <c r="RXI11" s="77"/>
      <c r="RXJ11" s="77"/>
      <c r="RXK11" s="77"/>
      <c r="RXL11" s="77"/>
      <c r="RXM11" s="77"/>
      <c r="RXN11" s="77"/>
      <c r="RXO11" s="77"/>
      <c r="RXP11" s="77"/>
      <c r="RXQ11" s="77"/>
      <c r="RXR11" s="77"/>
      <c r="RXS11" s="77"/>
      <c r="RXT11" s="77"/>
      <c r="RXU11" s="77"/>
      <c r="RXV11" s="77"/>
      <c r="RXW11" s="77"/>
      <c r="RXX11" s="77"/>
      <c r="RXY11" s="77"/>
      <c r="RXZ11" s="77"/>
      <c r="RYA11" s="77"/>
      <c r="RYB11" s="77"/>
      <c r="RYC11" s="77"/>
      <c r="RYD11" s="77"/>
      <c r="RYE11" s="77"/>
      <c r="RYF11" s="77"/>
      <c r="RYG11" s="77"/>
      <c r="RYH11" s="77"/>
      <c r="RYI11" s="77"/>
      <c r="RYJ11" s="77"/>
      <c r="RYK11" s="77"/>
      <c r="RYL11" s="77"/>
      <c r="RYM11" s="77"/>
      <c r="RYN11" s="77"/>
      <c r="RYO11" s="77"/>
      <c r="RYP11" s="77"/>
      <c r="RYQ11" s="77"/>
      <c r="RYR11" s="77"/>
      <c r="RYS11" s="77"/>
      <c r="RYT11" s="77"/>
      <c r="RYU11" s="77"/>
      <c r="RYV11" s="77"/>
      <c r="RYW11" s="77"/>
      <c r="RYX11" s="77"/>
      <c r="RYY11" s="77"/>
      <c r="RYZ11" s="77"/>
      <c r="RZA11" s="77"/>
      <c r="RZB11" s="77"/>
      <c r="RZC11" s="77"/>
      <c r="RZD11" s="77"/>
      <c r="RZE11" s="77"/>
      <c r="RZF11" s="77"/>
      <c r="RZG11" s="77"/>
      <c r="RZH11" s="77"/>
      <c r="RZI11" s="77"/>
      <c r="RZJ11" s="77"/>
      <c r="RZK11" s="77"/>
      <c r="RZL11" s="77"/>
      <c r="RZM11" s="77"/>
      <c r="RZN11" s="77"/>
      <c r="RZO11" s="77"/>
      <c r="RZP11" s="77"/>
      <c r="RZQ11" s="77"/>
      <c r="RZR11" s="77"/>
      <c r="RZS11" s="77"/>
      <c r="RZT11" s="77"/>
      <c r="RZU11" s="77"/>
      <c r="RZV11" s="77"/>
      <c r="RZW11" s="77"/>
      <c r="RZX11" s="77"/>
      <c r="RZY11" s="77"/>
      <c r="RZZ11" s="77"/>
      <c r="SAA11" s="77"/>
      <c r="SAB11" s="77"/>
      <c r="SAC11" s="77"/>
      <c r="SAD11" s="77"/>
      <c r="SAE11" s="77"/>
      <c r="SAF11" s="77"/>
      <c r="SAG11" s="77"/>
      <c r="SAH11" s="77"/>
      <c r="SAI11" s="77"/>
      <c r="SAJ11" s="77"/>
      <c r="SAK11" s="77"/>
      <c r="SAL11" s="77"/>
      <c r="SAM11" s="77"/>
      <c r="SAN11" s="77"/>
      <c r="SAO11" s="77"/>
      <c r="SAP11" s="77"/>
      <c r="SAQ11" s="77"/>
      <c r="SAR11" s="77"/>
      <c r="SAS11" s="77"/>
      <c r="SAT11" s="77"/>
      <c r="SAU11" s="77"/>
      <c r="SAV11" s="77"/>
      <c r="SAW11" s="77"/>
      <c r="SAX11" s="77"/>
      <c r="SAY11" s="77"/>
      <c r="SAZ11" s="77"/>
      <c r="SBA11" s="77"/>
      <c r="SBB11" s="77"/>
      <c r="SBC11" s="77"/>
      <c r="SBD11" s="77"/>
      <c r="SBE11" s="77"/>
      <c r="SBF11" s="77"/>
      <c r="SBG11" s="77"/>
      <c r="SBH11" s="77"/>
      <c r="SBI11" s="77"/>
      <c r="SBJ11" s="77"/>
      <c r="SBK11" s="77"/>
      <c r="SBL11" s="77"/>
      <c r="SBM11" s="77"/>
      <c r="SBN11" s="77"/>
      <c r="SBO11" s="77"/>
      <c r="SBP11" s="77"/>
      <c r="SBQ11" s="77"/>
      <c r="SBR11" s="77"/>
      <c r="SBS11" s="77"/>
      <c r="SBT11" s="77"/>
      <c r="SBU11" s="77"/>
      <c r="SBV11" s="77"/>
      <c r="SBW11" s="77"/>
      <c r="SBX11" s="77"/>
      <c r="SBY11" s="77"/>
      <c r="SBZ11" s="77"/>
      <c r="SCA11" s="77"/>
      <c r="SCB11" s="77"/>
      <c r="SCC11" s="77"/>
      <c r="SCD11" s="77"/>
      <c r="SCE11" s="77"/>
      <c r="SCF11" s="77"/>
      <c r="SCG11" s="77"/>
      <c r="SCH11" s="77"/>
      <c r="SCI11" s="77"/>
      <c r="SCJ11" s="77"/>
      <c r="SCK11" s="77"/>
      <c r="SCL11" s="77"/>
      <c r="SCM11" s="77"/>
      <c r="SCN11" s="77"/>
      <c r="SCO11" s="77"/>
      <c r="SCP11" s="77"/>
      <c r="SCQ11" s="77"/>
      <c r="SCR11" s="77"/>
      <c r="SCS11" s="77"/>
      <c r="SCT11" s="77"/>
      <c r="SCU11" s="77"/>
      <c r="SCV11" s="77"/>
      <c r="SCW11" s="77"/>
      <c r="SCX11" s="77"/>
      <c r="SCY11" s="77"/>
      <c r="SCZ11" s="77"/>
      <c r="SDA11" s="77"/>
      <c r="SDB11" s="77"/>
      <c r="SDC11" s="77"/>
      <c r="SDD11" s="77"/>
      <c r="SDE11" s="77"/>
      <c r="SDF11" s="77"/>
      <c r="SDG11" s="77"/>
      <c r="SDH11" s="77"/>
      <c r="SDI11" s="77"/>
      <c r="SDJ11" s="77"/>
      <c r="SDK11" s="77"/>
      <c r="SDL11" s="77"/>
      <c r="SDM11" s="77"/>
      <c r="SDN11" s="77"/>
      <c r="SDO11" s="77"/>
      <c r="SDP11" s="77"/>
      <c r="SDQ11" s="77"/>
      <c r="SDR11" s="77"/>
      <c r="SDS11" s="77"/>
      <c r="SDT11" s="77"/>
      <c r="SDU11" s="77"/>
      <c r="SDV11" s="77"/>
      <c r="SDW11" s="77"/>
      <c r="SDX11" s="77"/>
      <c r="SDY11" s="77"/>
      <c r="SDZ11" s="77"/>
      <c r="SEA11" s="77"/>
      <c r="SEB11" s="77"/>
      <c r="SEC11" s="77"/>
      <c r="SED11" s="77"/>
      <c r="SEE11" s="77"/>
      <c r="SEF11" s="77"/>
      <c r="SEG11" s="77"/>
      <c r="SEH11" s="77"/>
      <c r="SEI11" s="77"/>
      <c r="SEJ11" s="77"/>
      <c r="SEK11" s="77"/>
      <c r="SEL11" s="77"/>
      <c r="SEM11" s="77"/>
      <c r="SEN11" s="77"/>
      <c r="SEO11" s="77"/>
      <c r="SEP11" s="77"/>
      <c r="SEQ11" s="77"/>
      <c r="SER11" s="77"/>
      <c r="SES11" s="77"/>
      <c r="SET11" s="77"/>
      <c r="SEU11" s="77"/>
      <c r="SEV11" s="77"/>
      <c r="SEW11" s="77"/>
      <c r="SEX11" s="77"/>
      <c r="SEY11" s="77"/>
      <c r="SEZ11" s="77"/>
      <c r="SFA11" s="77"/>
      <c r="SFB11" s="77"/>
      <c r="SFC11" s="77"/>
      <c r="SFD11" s="77"/>
      <c r="SFE11" s="77"/>
      <c r="SFF11" s="77"/>
      <c r="SFG11" s="77"/>
      <c r="SFH11" s="77"/>
      <c r="SFI11" s="77"/>
      <c r="SFJ11" s="77"/>
      <c r="SFK11" s="77"/>
      <c r="SFL11" s="77"/>
      <c r="SFM11" s="77"/>
      <c r="SFN11" s="77"/>
      <c r="SFO11" s="77"/>
      <c r="SFP11" s="77"/>
      <c r="SFQ11" s="77"/>
      <c r="SFR11" s="77"/>
      <c r="SFS11" s="77"/>
      <c r="SFT11" s="77"/>
      <c r="SFU11" s="77"/>
      <c r="SFV11" s="77"/>
      <c r="SFW11" s="77"/>
      <c r="SFX11" s="77"/>
      <c r="SFY11" s="77"/>
      <c r="SFZ11" s="77"/>
      <c r="SGA11" s="77"/>
      <c r="SGB11" s="77"/>
      <c r="SGC11" s="77"/>
      <c r="SGD11" s="77"/>
      <c r="SGE11" s="77"/>
      <c r="SGF11" s="77"/>
      <c r="SGG11" s="77"/>
      <c r="SGH11" s="77"/>
      <c r="SGI11" s="77"/>
      <c r="SGJ11" s="77"/>
      <c r="SGK11" s="77"/>
      <c r="SGL11" s="77"/>
      <c r="SGM11" s="77"/>
      <c r="SGN11" s="77"/>
      <c r="SGO11" s="77"/>
      <c r="SGP11" s="77"/>
      <c r="SGQ11" s="77"/>
      <c r="SGR11" s="77"/>
      <c r="SGS11" s="77"/>
      <c r="SGT11" s="77"/>
      <c r="SGU11" s="77"/>
      <c r="SGV11" s="77"/>
      <c r="SGW11" s="77"/>
      <c r="SGX11" s="77"/>
      <c r="SGY11" s="77"/>
      <c r="SGZ11" s="77"/>
      <c r="SHA11" s="77"/>
      <c r="SHB11" s="77"/>
      <c r="SHC11" s="77"/>
      <c r="SHD11" s="77"/>
      <c r="SHE11" s="77"/>
      <c r="SHF11" s="77"/>
      <c r="SHG11" s="77"/>
      <c r="SHH11" s="77"/>
      <c r="SHI11" s="77"/>
      <c r="SHJ11" s="77"/>
      <c r="SHK11" s="77"/>
      <c r="SHL11" s="77"/>
      <c r="SHM11" s="77"/>
      <c r="SHN11" s="77"/>
      <c r="SHO11" s="77"/>
      <c r="SHP11" s="77"/>
      <c r="SHQ11" s="77"/>
      <c r="SHR11" s="77"/>
      <c r="SHS11" s="77"/>
      <c r="SHT11" s="77"/>
      <c r="SHU11" s="77"/>
      <c r="SHV11" s="77"/>
      <c r="SHW11" s="77"/>
      <c r="SHX11" s="77"/>
      <c r="SHY11" s="77"/>
      <c r="SHZ11" s="77"/>
      <c r="SIA11" s="77"/>
      <c r="SIB11" s="77"/>
      <c r="SIC11" s="77"/>
      <c r="SID11" s="77"/>
      <c r="SIE11" s="77"/>
      <c r="SIF11" s="77"/>
      <c r="SIG11" s="77"/>
      <c r="SIH11" s="77"/>
      <c r="SII11" s="77"/>
      <c r="SIJ11" s="77"/>
      <c r="SIK11" s="77"/>
      <c r="SIL11" s="77"/>
      <c r="SIM11" s="77"/>
      <c r="SIN11" s="77"/>
      <c r="SIO11" s="77"/>
      <c r="SIP11" s="77"/>
      <c r="SIQ11" s="77"/>
      <c r="SIR11" s="77"/>
      <c r="SIS11" s="77"/>
      <c r="SIT11" s="77"/>
      <c r="SIU11" s="77"/>
      <c r="SIV11" s="77"/>
      <c r="SIW11" s="77"/>
      <c r="SIX11" s="77"/>
      <c r="SIY11" s="77"/>
      <c r="SIZ11" s="77"/>
      <c r="SJA11" s="77"/>
      <c r="SJB11" s="77"/>
      <c r="SJC11" s="77"/>
      <c r="SJD11" s="77"/>
      <c r="SJE11" s="77"/>
      <c r="SJF11" s="77"/>
      <c r="SJG11" s="77"/>
      <c r="SJH11" s="77"/>
      <c r="SJI11" s="77"/>
      <c r="SJJ11" s="77"/>
      <c r="SJK11" s="77"/>
      <c r="SJL11" s="77"/>
      <c r="SJM11" s="77"/>
      <c r="SJN11" s="77"/>
      <c r="SJO11" s="77"/>
      <c r="SJP11" s="77"/>
      <c r="SJQ11" s="77"/>
      <c r="SJR11" s="77"/>
      <c r="SJS11" s="77"/>
      <c r="SJT11" s="77"/>
      <c r="SJU11" s="77"/>
      <c r="SJV11" s="77"/>
      <c r="SJW11" s="77"/>
      <c r="SJX11" s="77"/>
      <c r="SJY11" s="77"/>
      <c r="SJZ11" s="77"/>
      <c r="SKA11" s="77"/>
      <c r="SKB11" s="77"/>
      <c r="SKC11" s="77"/>
      <c r="SKD11" s="77"/>
      <c r="SKE11" s="77"/>
      <c r="SKF11" s="77"/>
      <c r="SKG11" s="77"/>
      <c r="SKH11" s="77"/>
      <c r="SKI11" s="77"/>
      <c r="SKJ11" s="77"/>
      <c r="SKK11" s="77"/>
      <c r="SKL11" s="77"/>
      <c r="SKM11" s="77"/>
      <c r="SKN11" s="77"/>
      <c r="SKO11" s="77"/>
      <c r="SKP11" s="77"/>
      <c r="SKQ11" s="77"/>
      <c r="SKR11" s="77"/>
      <c r="SKS11" s="77"/>
      <c r="SKT11" s="77"/>
      <c r="SKU11" s="77"/>
      <c r="SKV11" s="77"/>
      <c r="SKW11" s="77"/>
      <c r="SKX11" s="77"/>
      <c r="SKY11" s="77"/>
      <c r="SKZ11" s="77"/>
      <c r="SLA11" s="77"/>
      <c r="SLB11" s="77"/>
      <c r="SLC11" s="77"/>
      <c r="SLD11" s="77"/>
      <c r="SLE11" s="77"/>
      <c r="SLF11" s="77"/>
      <c r="SLG11" s="77"/>
      <c r="SLH11" s="77"/>
      <c r="SLI11" s="77"/>
      <c r="SLJ11" s="77"/>
      <c r="SLK11" s="77"/>
      <c r="SLL11" s="77"/>
      <c r="SLM11" s="77"/>
      <c r="SLN11" s="77"/>
      <c r="SLO11" s="77"/>
      <c r="SLP11" s="77"/>
      <c r="SLQ11" s="77"/>
      <c r="SLR11" s="77"/>
      <c r="SLS11" s="77"/>
      <c r="SLT11" s="77"/>
      <c r="SLU11" s="77"/>
      <c r="SLV11" s="77"/>
      <c r="SLW11" s="77"/>
      <c r="SLX11" s="77"/>
      <c r="SLY11" s="77"/>
      <c r="SLZ11" s="77"/>
      <c r="SMA11" s="77"/>
      <c r="SMB11" s="77"/>
      <c r="SMC11" s="77"/>
      <c r="SMD11" s="77"/>
      <c r="SME11" s="77"/>
      <c r="SMF11" s="77"/>
      <c r="SMG11" s="77"/>
      <c r="SMH11" s="77"/>
      <c r="SMI11" s="77"/>
      <c r="SMJ11" s="77"/>
      <c r="SMK11" s="77"/>
      <c r="SML11" s="77"/>
      <c r="SMM11" s="77"/>
      <c r="SMN11" s="77"/>
      <c r="SMO11" s="77"/>
      <c r="SMP11" s="77"/>
      <c r="SMQ11" s="77"/>
      <c r="SMR11" s="77"/>
      <c r="SMS11" s="77"/>
      <c r="SMT11" s="77"/>
      <c r="SMU11" s="77"/>
      <c r="SMV11" s="77"/>
      <c r="SMW11" s="77"/>
      <c r="SMX11" s="77"/>
      <c r="SMY11" s="77"/>
      <c r="SMZ11" s="77"/>
      <c r="SNA11" s="77"/>
      <c r="SNB11" s="77"/>
      <c r="SNC11" s="77"/>
      <c r="SND11" s="77"/>
      <c r="SNE11" s="77"/>
      <c r="SNF11" s="77"/>
      <c r="SNG11" s="77"/>
      <c r="SNH11" s="77"/>
      <c r="SNI11" s="77"/>
      <c r="SNJ11" s="77"/>
      <c r="SNK11" s="77"/>
      <c r="SNL11" s="77"/>
      <c r="SNM11" s="77"/>
      <c r="SNN11" s="77"/>
      <c r="SNO11" s="77"/>
      <c r="SNP11" s="77"/>
      <c r="SNQ11" s="77"/>
      <c r="SNR11" s="77"/>
      <c r="SNS11" s="77"/>
      <c r="SNT11" s="77"/>
      <c r="SNU11" s="77"/>
      <c r="SNV11" s="77"/>
      <c r="SNW11" s="77"/>
      <c r="SNX11" s="77"/>
      <c r="SNY11" s="77"/>
      <c r="SNZ11" s="77"/>
      <c r="SOA11" s="77"/>
      <c r="SOB11" s="77"/>
      <c r="SOC11" s="77"/>
      <c r="SOD11" s="77"/>
      <c r="SOE11" s="77"/>
      <c r="SOF11" s="77"/>
      <c r="SOG11" s="77"/>
      <c r="SOH11" s="77"/>
      <c r="SOI11" s="77"/>
      <c r="SOJ11" s="77"/>
      <c r="SOK11" s="77"/>
      <c r="SOL11" s="77"/>
      <c r="SOM11" s="77"/>
      <c r="SON11" s="77"/>
      <c r="SOO11" s="77"/>
      <c r="SOP11" s="77"/>
      <c r="SOQ11" s="77"/>
      <c r="SOR11" s="77"/>
      <c r="SOS11" s="77"/>
      <c r="SOT11" s="77"/>
      <c r="SOU11" s="77"/>
      <c r="SOV11" s="77"/>
      <c r="SOW11" s="77"/>
      <c r="SOX11" s="77"/>
      <c r="SOY11" s="77"/>
      <c r="SOZ11" s="77"/>
      <c r="SPA11" s="77"/>
      <c r="SPB11" s="77"/>
      <c r="SPC11" s="77"/>
      <c r="SPD11" s="77"/>
      <c r="SPE11" s="77"/>
      <c r="SPF11" s="77"/>
      <c r="SPG11" s="77"/>
      <c r="SPH11" s="77"/>
      <c r="SPI11" s="77"/>
      <c r="SPJ11" s="77"/>
      <c r="SPK11" s="77"/>
      <c r="SPL11" s="77"/>
      <c r="SPM11" s="77"/>
      <c r="SPN11" s="77"/>
      <c r="SPO11" s="77"/>
      <c r="SPP11" s="77"/>
      <c r="SPQ11" s="77"/>
      <c r="SPR11" s="77"/>
      <c r="SPS11" s="77"/>
      <c r="SPT11" s="77"/>
      <c r="SPU11" s="77"/>
      <c r="SPV11" s="77"/>
      <c r="SPW11" s="77"/>
      <c r="SPX11" s="77"/>
      <c r="SPY11" s="77"/>
      <c r="SPZ11" s="77"/>
      <c r="SQA11" s="77"/>
      <c r="SQB11" s="77"/>
      <c r="SQC11" s="77"/>
      <c r="SQD11" s="77"/>
      <c r="SQE11" s="77"/>
      <c r="SQF11" s="77"/>
      <c r="SQG11" s="77"/>
      <c r="SQH11" s="77"/>
      <c r="SQI11" s="77"/>
      <c r="SQJ11" s="77"/>
      <c r="SQK11" s="77"/>
      <c r="SQL11" s="77"/>
      <c r="SQM11" s="77"/>
      <c r="SQN11" s="77"/>
      <c r="SQO11" s="77"/>
      <c r="SQP11" s="77"/>
      <c r="SQQ11" s="77"/>
      <c r="SQR11" s="77"/>
      <c r="SQS11" s="77"/>
      <c r="SQT11" s="77"/>
      <c r="SQU11" s="77"/>
      <c r="SQV11" s="77"/>
      <c r="SQW11" s="77"/>
      <c r="SQX11" s="77"/>
      <c r="SQY11" s="77"/>
      <c r="SQZ11" s="77"/>
      <c r="SRA11" s="77"/>
      <c r="SRB11" s="77"/>
      <c r="SRC11" s="77"/>
      <c r="SRD11" s="77"/>
      <c r="SRE11" s="77"/>
      <c r="SRF11" s="77"/>
      <c r="SRG11" s="77"/>
      <c r="SRH11" s="77"/>
      <c r="SRI11" s="77"/>
      <c r="SRJ11" s="77"/>
      <c r="SRK11" s="77"/>
      <c r="SRL11" s="77"/>
      <c r="SRM11" s="77"/>
      <c r="SRN11" s="77"/>
      <c r="SRO11" s="77"/>
      <c r="SRP11" s="77"/>
      <c r="SRQ11" s="77"/>
      <c r="SRR11" s="77"/>
      <c r="SRS11" s="77"/>
      <c r="SRT11" s="77"/>
      <c r="SRU11" s="77"/>
      <c r="SRV11" s="77"/>
      <c r="SRW11" s="77"/>
      <c r="SRX11" s="77"/>
      <c r="SRY11" s="77"/>
      <c r="SRZ11" s="77"/>
      <c r="SSA11" s="77"/>
      <c r="SSB11" s="77"/>
      <c r="SSC11" s="77"/>
      <c r="SSD11" s="77"/>
      <c r="SSE11" s="77"/>
      <c r="SSF11" s="77"/>
      <c r="SSG11" s="77"/>
      <c r="SSH11" s="77"/>
      <c r="SSI11" s="77"/>
      <c r="SSJ11" s="77"/>
      <c r="SSK11" s="77"/>
      <c r="SSL11" s="77"/>
      <c r="SSM11" s="77"/>
      <c r="SSN11" s="77"/>
      <c r="SSO11" s="77"/>
      <c r="SSP11" s="77"/>
      <c r="SSQ11" s="77"/>
      <c r="SSR11" s="77"/>
      <c r="SSS11" s="77"/>
      <c r="SST11" s="77"/>
      <c r="SSU11" s="77"/>
      <c r="SSV11" s="77"/>
      <c r="SSW11" s="77"/>
      <c r="SSX11" s="77"/>
      <c r="SSY11" s="77"/>
      <c r="SSZ11" s="77"/>
      <c r="STA11" s="77"/>
      <c r="STB11" s="77"/>
      <c r="STC11" s="77"/>
      <c r="STD11" s="77"/>
      <c r="STE11" s="77"/>
      <c r="STF11" s="77"/>
      <c r="STG11" s="77"/>
      <c r="STH11" s="77"/>
      <c r="STI11" s="77"/>
      <c r="STJ11" s="77"/>
      <c r="STK11" s="77"/>
      <c r="STL11" s="77"/>
      <c r="STM11" s="77"/>
      <c r="STN11" s="77"/>
      <c r="STO11" s="77"/>
      <c r="STP11" s="77"/>
      <c r="STQ11" s="77"/>
      <c r="STR11" s="77"/>
      <c r="STS11" s="77"/>
      <c r="STT11" s="77"/>
      <c r="STU11" s="77"/>
      <c r="STV11" s="77"/>
      <c r="STW11" s="77"/>
      <c r="STX11" s="77"/>
      <c r="STY11" s="77"/>
      <c r="STZ11" s="77"/>
      <c r="SUA11" s="77"/>
      <c r="SUB11" s="77"/>
      <c r="SUC11" s="77"/>
      <c r="SUD11" s="77"/>
      <c r="SUE11" s="77"/>
      <c r="SUF11" s="77"/>
      <c r="SUG11" s="77"/>
      <c r="SUH11" s="77"/>
      <c r="SUI11" s="77"/>
      <c r="SUJ11" s="77"/>
      <c r="SUK11" s="77"/>
      <c r="SUL11" s="77"/>
      <c r="SUM11" s="77"/>
      <c r="SUN11" s="77"/>
      <c r="SUO11" s="77"/>
      <c r="SUP11" s="77"/>
      <c r="SUQ11" s="77"/>
      <c r="SUR11" s="77"/>
      <c r="SUS11" s="77"/>
      <c r="SUT11" s="77"/>
      <c r="SUU11" s="77"/>
      <c r="SUV11" s="77"/>
      <c r="SUW11" s="77"/>
      <c r="SUX11" s="77"/>
      <c r="SUY11" s="77"/>
      <c r="SUZ11" s="77"/>
      <c r="SVA11" s="77"/>
      <c r="SVB11" s="77"/>
      <c r="SVC11" s="77"/>
      <c r="SVD11" s="77"/>
      <c r="SVE11" s="77"/>
      <c r="SVF11" s="77"/>
      <c r="SVG11" s="77"/>
      <c r="SVH11" s="77"/>
      <c r="SVI11" s="77"/>
      <c r="SVJ11" s="77"/>
      <c r="SVK11" s="77"/>
      <c r="SVL11" s="77"/>
      <c r="SVM11" s="77"/>
      <c r="SVN11" s="77"/>
      <c r="SVO11" s="77"/>
      <c r="SVP11" s="77"/>
      <c r="SVQ11" s="77"/>
      <c r="SVR11" s="77"/>
      <c r="SVS11" s="77"/>
      <c r="SVT11" s="77"/>
      <c r="SVU11" s="77"/>
      <c r="SVV11" s="77"/>
      <c r="SVW11" s="77"/>
      <c r="SVX11" s="77"/>
      <c r="SVY11" s="77"/>
      <c r="SVZ11" s="77"/>
      <c r="SWA11" s="77"/>
      <c r="SWB11" s="77"/>
      <c r="SWC11" s="77"/>
      <c r="SWD11" s="77"/>
      <c r="SWE11" s="77"/>
      <c r="SWF11" s="77"/>
      <c r="SWG11" s="77"/>
      <c r="SWH11" s="77"/>
      <c r="SWI11" s="77"/>
      <c r="SWJ11" s="77"/>
      <c r="SWK11" s="77"/>
      <c r="SWL11" s="77"/>
      <c r="SWM11" s="77"/>
      <c r="SWN11" s="77"/>
      <c r="SWO11" s="77"/>
      <c r="SWP11" s="77"/>
      <c r="SWQ11" s="77"/>
      <c r="SWR11" s="77"/>
      <c r="SWS11" s="77"/>
      <c r="SWT11" s="77"/>
      <c r="SWU11" s="77"/>
      <c r="SWV11" s="77"/>
      <c r="SWW11" s="77"/>
      <c r="SWX11" s="77"/>
      <c r="SWY11" s="77"/>
      <c r="SWZ11" s="77"/>
      <c r="SXA11" s="77"/>
      <c r="SXB11" s="77"/>
      <c r="SXC11" s="77"/>
      <c r="SXD11" s="77"/>
      <c r="SXE11" s="77"/>
      <c r="SXF11" s="77"/>
      <c r="SXG11" s="77"/>
      <c r="SXH11" s="77"/>
      <c r="SXI11" s="77"/>
      <c r="SXJ11" s="77"/>
      <c r="SXK11" s="77"/>
      <c r="SXL11" s="77"/>
      <c r="SXM11" s="77"/>
      <c r="SXN11" s="77"/>
      <c r="SXO11" s="77"/>
      <c r="SXP11" s="77"/>
      <c r="SXQ11" s="77"/>
      <c r="SXR11" s="77"/>
      <c r="SXS11" s="77"/>
      <c r="SXT11" s="77"/>
      <c r="SXU11" s="77"/>
      <c r="SXV11" s="77"/>
      <c r="SXW11" s="77"/>
      <c r="SXX11" s="77"/>
      <c r="SXY11" s="77"/>
      <c r="SXZ11" s="77"/>
      <c r="SYA11" s="77"/>
      <c r="SYB11" s="77"/>
      <c r="SYC11" s="77"/>
      <c r="SYD11" s="77"/>
      <c r="SYE11" s="77"/>
      <c r="SYF11" s="77"/>
      <c r="SYG11" s="77"/>
      <c r="SYH11" s="77"/>
      <c r="SYI11" s="77"/>
      <c r="SYJ11" s="77"/>
      <c r="SYK11" s="77"/>
      <c r="SYL11" s="77"/>
      <c r="SYM11" s="77"/>
      <c r="SYN11" s="77"/>
      <c r="SYO11" s="77"/>
      <c r="SYP11" s="77"/>
      <c r="SYQ11" s="77"/>
      <c r="SYR11" s="77"/>
      <c r="SYS11" s="77"/>
      <c r="SYT11" s="77"/>
      <c r="SYU11" s="77"/>
      <c r="SYV11" s="77"/>
      <c r="SYW11" s="77"/>
      <c r="SYX11" s="77"/>
      <c r="SYY11" s="77"/>
      <c r="SYZ11" s="77"/>
      <c r="SZA11" s="77"/>
      <c r="SZB11" s="77"/>
      <c r="SZC11" s="77"/>
      <c r="SZD11" s="77"/>
      <c r="SZE11" s="77"/>
      <c r="SZF11" s="77"/>
      <c r="SZG11" s="77"/>
      <c r="SZH11" s="77"/>
      <c r="SZI11" s="77"/>
      <c r="SZJ11" s="77"/>
      <c r="SZK11" s="77"/>
      <c r="SZL11" s="77"/>
      <c r="SZM11" s="77"/>
      <c r="SZN11" s="77"/>
      <c r="SZO11" s="77"/>
      <c r="SZP11" s="77"/>
      <c r="SZQ11" s="77"/>
      <c r="SZR11" s="77"/>
      <c r="SZS11" s="77"/>
      <c r="SZT11" s="77"/>
      <c r="SZU11" s="77"/>
      <c r="SZV11" s="77"/>
      <c r="SZW11" s="77"/>
      <c r="SZX11" s="77"/>
      <c r="SZY11" s="77"/>
      <c r="SZZ11" s="77"/>
      <c r="TAA11" s="77"/>
      <c r="TAB11" s="77"/>
      <c r="TAC11" s="77"/>
      <c r="TAD11" s="77"/>
      <c r="TAE11" s="77"/>
      <c r="TAF11" s="77"/>
      <c r="TAG11" s="77"/>
      <c r="TAH11" s="77"/>
      <c r="TAI11" s="77"/>
      <c r="TAJ11" s="77"/>
      <c r="TAK11" s="77"/>
      <c r="TAL11" s="77"/>
      <c r="TAM11" s="77"/>
      <c r="TAN11" s="77"/>
      <c r="TAO11" s="77"/>
      <c r="TAP11" s="77"/>
      <c r="TAQ11" s="77"/>
      <c r="TAR11" s="77"/>
      <c r="TAS11" s="77"/>
      <c r="TAT11" s="77"/>
      <c r="TAU11" s="77"/>
      <c r="TAV11" s="77"/>
      <c r="TAW11" s="77"/>
      <c r="TAX11" s="77"/>
      <c r="TAY11" s="77"/>
      <c r="TAZ11" s="77"/>
      <c r="TBA11" s="77"/>
      <c r="TBB11" s="77"/>
      <c r="TBC11" s="77"/>
      <c r="TBD11" s="77"/>
      <c r="TBE11" s="77"/>
      <c r="TBF11" s="77"/>
      <c r="TBG11" s="77"/>
      <c r="TBH11" s="77"/>
      <c r="TBI11" s="77"/>
      <c r="TBJ11" s="77"/>
      <c r="TBK11" s="77"/>
      <c r="TBL11" s="77"/>
      <c r="TBM11" s="77"/>
      <c r="TBN11" s="77"/>
      <c r="TBO11" s="77"/>
      <c r="TBP11" s="77"/>
      <c r="TBQ11" s="77"/>
      <c r="TBR11" s="77"/>
      <c r="TBS11" s="77"/>
      <c r="TBT11" s="77"/>
      <c r="TBU11" s="77"/>
      <c r="TBV11" s="77"/>
      <c r="TBW11" s="77"/>
      <c r="TBX11" s="77"/>
      <c r="TBY11" s="77"/>
      <c r="TBZ11" s="77"/>
      <c r="TCA11" s="77"/>
      <c r="TCB11" s="77"/>
      <c r="TCC11" s="77"/>
      <c r="TCD11" s="77"/>
      <c r="TCE11" s="77"/>
      <c r="TCF11" s="77"/>
      <c r="TCG11" s="77"/>
      <c r="TCH11" s="77"/>
      <c r="TCI11" s="77"/>
      <c r="TCJ11" s="77"/>
      <c r="TCK11" s="77"/>
      <c r="TCL11" s="77"/>
      <c r="TCM11" s="77"/>
      <c r="TCN11" s="77"/>
      <c r="TCO11" s="77"/>
      <c r="TCP11" s="77"/>
      <c r="TCQ11" s="77"/>
      <c r="TCR11" s="77"/>
      <c r="TCS11" s="77"/>
      <c r="TCT11" s="77"/>
      <c r="TCU11" s="77"/>
      <c r="TCV11" s="77"/>
      <c r="TCW11" s="77"/>
      <c r="TCX11" s="77"/>
      <c r="TCY11" s="77"/>
      <c r="TCZ11" s="77"/>
      <c r="TDA11" s="77"/>
      <c r="TDB11" s="77"/>
      <c r="TDC11" s="77"/>
      <c r="TDD11" s="77"/>
      <c r="TDE11" s="77"/>
      <c r="TDF11" s="77"/>
      <c r="TDG11" s="77"/>
      <c r="TDH11" s="77"/>
      <c r="TDI11" s="77"/>
      <c r="TDJ11" s="77"/>
      <c r="TDK11" s="77"/>
      <c r="TDL11" s="77"/>
      <c r="TDM11" s="77"/>
      <c r="TDN11" s="77"/>
      <c r="TDO11" s="77"/>
      <c r="TDP11" s="77"/>
      <c r="TDQ11" s="77"/>
      <c r="TDR11" s="77"/>
      <c r="TDS11" s="77"/>
      <c r="TDT11" s="77"/>
      <c r="TDU11" s="77"/>
      <c r="TDV11" s="77"/>
      <c r="TDW11" s="77"/>
      <c r="TDX11" s="77"/>
      <c r="TDY11" s="77"/>
      <c r="TDZ11" s="77"/>
      <c r="TEA11" s="77"/>
      <c r="TEB11" s="77"/>
      <c r="TEC11" s="77"/>
      <c r="TED11" s="77"/>
      <c r="TEE11" s="77"/>
      <c r="TEF11" s="77"/>
      <c r="TEG11" s="77"/>
      <c r="TEH11" s="77"/>
      <c r="TEI11" s="77"/>
      <c r="TEJ11" s="77"/>
      <c r="TEK11" s="77"/>
      <c r="TEL11" s="77"/>
      <c r="TEM11" s="77"/>
      <c r="TEN11" s="77"/>
      <c r="TEO11" s="77"/>
      <c r="TEP11" s="77"/>
      <c r="TEQ11" s="77"/>
      <c r="TER11" s="77"/>
      <c r="TES11" s="77"/>
      <c r="TET11" s="77"/>
      <c r="TEU11" s="77"/>
      <c r="TEV11" s="77"/>
      <c r="TEW11" s="77"/>
      <c r="TEX11" s="77"/>
      <c r="TEY11" s="77"/>
      <c r="TEZ11" s="77"/>
      <c r="TFA11" s="77"/>
      <c r="TFB11" s="77"/>
      <c r="TFC11" s="77"/>
      <c r="TFD11" s="77"/>
      <c r="TFE11" s="77"/>
      <c r="TFF11" s="77"/>
      <c r="TFG11" s="77"/>
      <c r="TFH11" s="77"/>
      <c r="TFI11" s="77"/>
      <c r="TFJ11" s="77"/>
      <c r="TFK11" s="77"/>
      <c r="TFL11" s="77"/>
      <c r="TFM11" s="77"/>
      <c r="TFN11" s="77"/>
      <c r="TFO11" s="77"/>
      <c r="TFP11" s="77"/>
      <c r="TFQ11" s="77"/>
      <c r="TFR11" s="77"/>
      <c r="TFS11" s="77"/>
      <c r="TFT11" s="77"/>
      <c r="TFU11" s="77"/>
      <c r="TFV11" s="77"/>
      <c r="TFW11" s="77"/>
      <c r="TFX11" s="77"/>
      <c r="TFY11" s="77"/>
      <c r="TFZ11" s="77"/>
      <c r="TGA11" s="77"/>
      <c r="TGB11" s="77"/>
      <c r="TGC11" s="77"/>
      <c r="TGD11" s="77"/>
      <c r="TGE11" s="77"/>
      <c r="TGF11" s="77"/>
      <c r="TGG11" s="77"/>
      <c r="TGH11" s="77"/>
      <c r="TGI11" s="77"/>
      <c r="TGJ11" s="77"/>
      <c r="TGK11" s="77"/>
      <c r="TGL11" s="77"/>
      <c r="TGM11" s="77"/>
      <c r="TGN11" s="77"/>
      <c r="TGO11" s="77"/>
      <c r="TGP11" s="77"/>
      <c r="TGQ11" s="77"/>
      <c r="TGR11" s="77"/>
      <c r="TGS11" s="77"/>
      <c r="TGT11" s="77"/>
      <c r="TGU11" s="77"/>
      <c r="TGV11" s="77"/>
      <c r="TGW11" s="77"/>
      <c r="TGX11" s="77"/>
      <c r="TGY11" s="77"/>
      <c r="TGZ11" s="77"/>
      <c r="THA11" s="77"/>
      <c r="THB11" s="77"/>
      <c r="THC11" s="77"/>
      <c r="THD11" s="77"/>
      <c r="THE11" s="77"/>
      <c r="THF11" s="77"/>
      <c r="THG11" s="77"/>
      <c r="THH11" s="77"/>
      <c r="THI11" s="77"/>
      <c r="THJ11" s="77"/>
      <c r="THK11" s="77"/>
      <c r="THL11" s="77"/>
      <c r="THM11" s="77"/>
      <c r="THN11" s="77"/>
      <c r="THO11" s="77"/>
      <c r="THP11" s="77"/>
      <c r="THQ11" s="77"/>
      <c r="THR11" s="77"/>
      <c r="THS11" s="77"/>
      <c r="THT11" s="77"/>
      <c r="THU11" s="77"/>
      <c r="THV11" s="77"/>
      <c r="THW11" s="77"/>
      <c r="THX11" s="77"/>
      <c r="THY11" s="77"/>
      <c r="THZ11" s="77"/>
      <c r="TIA11" s="77"/>
      <c r="TIB11" s="77"/>
      <c r="TIC11" s="77"/>
      <c r="TID11" s="77"/>
      <c r="TIE11" s="77"/>
      <c r="TIF11" s="77"/>
      <c r="TIG11" s="77"/>
      <c r="TIH11" s="77"/>
      <c r="TII11" s="77"/>
      <c r="TIJ11" s="77"/>
      <c r="TIK11" s="77"/>
      <c r="TIL11" s="77"/>
      <c r="TIM11" s="77"/>
      <c r="TIN11" s="77"/>
      <c r="TIO11" s="77"/>
      <c r="TIP11" s="77"/>
      <c r="TIQ11" s="77"/>
      <c r="TIR11" s="77"/>
      <c r="TIS11" s="77"/>
      <c r="TIT11" s="77"/>
      <c r="TIU11" s="77"/>
      <c r="TIV11" s="77"/>
      <c r="TIW11" s="77"/>
      <c r="TIX11" s="77"/>
      <c r="TIY11" s="77"/>
      <c r="TIZ11" s="77"/>
      <c r="TJA11" s="77"/>
      <c r="TJB11" s="77"/>
      <c r="TJC11" s="77"/>
      <c r="TJD11" s="77"/>
      <c r="TJE11" s="77"/>
      <c r="TJF11" s="77"/>
      <c r="TJG11" s="77"/>
      <c r="TJH11" s="77"/>
      <c r="TJI11" s="77"/>
      <c r="TJJ11" s="77"/>
      <c r="TJK11" s="77"/>
      <c r="TJL11" s="77"/>
      <c r="TJM11" s="77"/>
      <c r="TJN11" s="77"/>
      <c r="TJO11" s="77"/>
      <c r="TJP11" s="77"/>
      <c r="TJQ11" s="77"/>
      <c r="TJR11" s="77"/>
      <c r="TJS11" s="77"/>
      <c r="TJT11" s="77"/>
      <c r="TJU11" s="77"/>
      <c r="TJV11" s="77"/>
      <c r="TJW11" s="77"/>
      <c r="TJX11" s="77"/>
      <c r="TJY11" s="77"/>
      <c r="TJZ11" s="77"/>
      <c r="TKA11" s="77"/>
      <c r="TKB11" s="77"/>
      <c r="TKC11" s="77"/>
      <c r="TKD11" s="77"/>
      <c r="TKE11" s="77"/>
      <c r="TKF11" s="77"/>
      <c r="TKG11" s="77"/>
      <c r="TKH11" s="77"/>
      <c r="TKI11" s="77"/>
      <c r="TKJ11" s="77"/>
      <c r="TKK11" s="77"/>
      <c r="TKL11" s="77"/>
      <c r="TKM11" s="77"/>
      <c r="TKN11" s="77"/>
      <c r="TKO11" s="77"/>
      <c r="TKP11" s="77"/>
      <c r="TKQ11" s="77"/>
      <c r="TKR11" s="77"/>
      <c r="TKS11" s="77"/>
      <c r="TKT11" s="77"/>
      <c r="TKU11" s="77"/>
      <c r="TKV11" s="77"/>
      <c r="TKW11" s="77"/>
      <c r="TKX11" s="77"/>
      <c r="TKY11" s="77"/>
      <c r="TKZ11" s="77"/>
      <c r="TLA11" s="77"/>
      <c r="TLB11" s="77"/>
      <c r="TLC11" s="77"/>
      <c r="TLD11" s="77"/>
      <c r="TLE11" s="77"/>
      <c r="TLF11" s="77"/>
      <c r="TLG11" s="77"/>
      <c r="TLH11" s="77"/>
      <c r="TLI11" s="77"/>
      <c r="TLJ11" s="77"/>
      <c r="TLK11" s="77"/>
      <c r="TLL11" s="77"/>
      <c r="TLM11" s="77"/>
      <c r="TLN11" s="77"/>
      <c r="TLO11" s="77"/>
      <c r="TLP11" s="77"/>
      <c r="TLQ11" s="77"/>
      <c r="TLR11" s="77"/>
      <c r="TLS11" s="77"/>
      <c r="TLT11" s="77"/>
      <c r="TLU11" s="77"/>
      <c r="TLV11" s="77"/>
      <c r="TLW11" s="77"/>
      <c r="TLX11" s="77"/>
      <c r="TLY11" s="77"/>
      <c r="TLZ11" s="77"/>
      <c r="TMA11" s="77"/>
      <c r="TMB11" s="77"/>
      <c r="TMC11" s="77"/>
      <c r="TMD11" s="77"/>
      <c r="TME11" s="77"/>
      <c r="TMF11" s="77"/>
      <c r="TMG11" s="77"/>
      <c r="TMH11" s="77"/>
      <c r="TMI11" s="77"/>
      <c r="TMJ11" s="77"/>
      <c r="TMK11" s="77"/>
      <c r="TML11" s="77"/>
      <c r="TMM11" s="77"/>
      <c r="TMN11" s="77"/>
      <c r="TMO11" s="77"/>
      <c r="TMP11" s="77"/>
      <c r="TMQ11" s="77"/>
      <c r="TMR11" s="77"/>
      <c r="TMS11" s="77"/>
      <c r="TMT11" s="77"/>
      <c r="TMU11" s="77"/>
      <c r="TMV11" s="77"/>
      <c r="TMW11" s="77"/>
      <c r="TMX11" s="77"/>
      <c r="TMY11" s="77"/>
      <c r="TMZ11" s="77"/>
      <c r="TNA11" s="77"/>
      <c r="TNB11" s="77"/>
      <c r="TNC11" s="77"/>
      <c r="TND11" s="77"/>
      <c r="TNE11" s="77"/>
      <c r="TNF11" s="77"/>
      <c r="TNG11" s="77"/>
      <c r="TNH11" s="77"/>
      <c r="TNI11" s="77"/>
      <c r="TNJ11" s="77"/>
      <c r="TNK11" s="77"/>
      <c r="TNL11" s="77"/>
      <c r="TNM11" s="77"/>
      <c r="TNN11" s="77"/>
      <c r="TNO11" s="77"/>
      <c r="TNP11" s="77"/>
      <c r="TNQ11" s="77"/>
      <c r="TNR11" s="77"/>
      <c r="TNS11" s="77"/>
      <c r="TNT11" s="77"/>
      <c r="TNU11" s="77"/>
      <c r="TNV11" s="77"/>
      <c r="TNW11" s="77"/>
      <c r="TNX11" s="77"/>
      <c r="TNY11" s="77"/>
      <c r="TNZ11" s="77"/>
      <c r="TOA11" s="77"/>
      <c r="TOB11" s="77"/>
      <c r="TOC11" s="77"/>
      <c r="TOD11" s="77"/>
      <c r="TOE11" s="77"/>
      <c r="TOF11" s="77"/>
      <c r="TOG11" s="77"/>
      <c r="TOH11" s="77"/>
      <c r="TOI11" s="77"/>
      <c r="TOJ11" s="77"/>
      <c r="TOK11" s="77"/>
      <c r="TOL11" s="77"/>
      <c r="TOM11" s="77"/>
      <c r="TON11" s="77"/>
      <c r="TOO11" s="77"/>
      <c r="TOP11" s="77"/>
      <c r="TOQ11" s="77"/>
      <c r="TOR11" s="77"/>
      <c r="TOS11" s="77"/>
      <c r="TOT11" s="77"/>
      <c r="TOU11" s="77"/>
      <c r="TOV11" s="77"/>
      <c r="TOW11" s="77"/>
      <c r="TOX11" s="77"/>
      <c r="TOY11" s="77"/>
      <c r="TOZ11" s="77"/>
      <c r="TPA11" s="77"/>
      <c r="TPB11" s="77"/>
      <c r="TPC11" s="77"/>
      <c r="TPD11" s="77"/>
      <c r="TPE11" s="77"/>
      <c r="TPF11" s="77"/>
      <c r="TPG11" s="77"/>
      <c r="TPH11" s="77"/>
      <c r="TPI11" s="77"/>
      <c r="TPJ11" s="77"/>
      <c r="TPK11" s="77"/>
      <c r="TPL11" s="77"/>
      <c r="TPM11" s="77"/>
      <c r="TPN11" s="77"/>
      <c r="TPO11" s="77"/>
      <c r="TPP11" s="77"/>
      <c r="TPQ11" s="77"/>
      <c r="TPR11" s="77"/>
      <c r="TPS11" s="77"/>
      <c r="TPT11" s="77"/>
      <c r="TPU11" s="77"/>
      <c r="TPV11" s="77"/>
      <c r="TPW11" s="77"/>
      <c r="TPX11" s="77"/>
      <c r="TPY11" s="77"/>
      <c r="TPZ11" s="77"/>
      <c r="TQA11" s="77"/>
      <c r="TQB11" s="77"/>
      <c r="TQC11" s="77"/>
      <c r="TQD11" s="77"/>
      <c r="TQE11" s="77"/>
      <c r="TQF11" s="77"/>
      <c r="TQG11" s="77"/>
      <c r="TQH11" s="77"/>
      <c r="TQI11" s="77"/>
      <c r="TQJ11" s="77"/>
      <c r="TQK11" s="77"/>
      <c r="TQL11" s="77"/>
      <c r="TQM11" s="77"/>
      <c r="TQN11" s="77"/>
      <c r="TQO11" s="77"/>
      <c r="TQP11" s="77"/>
      <c r="TQQ11" s="77"/>
      <c r="TQR11" s="77"/>
      <c r="TQS11" s="77"/>
      <c r="TQT11" s="77"/>
      <c r="TQU11" s="77"/>
      <c r="TQV11" s="77"/>
      <c r="TQW11" s="77"/>
      <c r="TQX11" s="77"/>
      <c r="TQY11" s="77"/>
      <c r="TQZ11" s="77"/>
      <c r="TRA11" s="77"/>
      <c r="TRB11" s="77"/>
      <c r="TRC11" s="77"/>
      <c r="TRD11" s="77"/>
      <c r="TRE11" s="77"/>
      <c r="TRF11" s="77"/>
      <c r="TRG11" s="77"/>
      <c r="TRH11" s="77"/>
      <c r="TRI11" s="77"/>
      <c r="TRJ11" s="77"/>
      <c r="TRK11" s="77"/>
      <c r="TRL11" s="77"/>
      <c r="TRM11" s="77"/>
      <c r="TRN11" s="77"/>
      <c r="TRO11" s="77"/>
      <c r="TRP11" s="77"/>
      <c r="TRQ11" s="77"/>
      <c r="TRR11" s="77"/>
      <c r="TRS11" s="77"/>
      <c r="TRT11" s="77"/>
      <c r="TRU11" s="77"/>
      <c r="TRV11" s="77"/>
      <c r="TRW11" s="77"/>
      <c r="TRX11" s="77"/>
      <c r="TRY11" s="77"/>
      <c r="TRZ11" s="77"/>
      <c r="TSA11" s="77"/>
      <c r="TSB11" s="77"/>
      <c r="TSC11" s="77"/>
      <c r="TSD11" s="77"/>
      <c r="TSE11" s="77"/>
      <c r="TSF11" s="77"/>
      <c r="TSG11" s="77"/>
      <c r="TSH11" s="77"/>
      <c r="TSI11" s="77"/>
      <c r="TSJ11" s="77"/>
      <c r="TSK11" s="77"/>
      <c r="TSL11" s="77"/>
      <c r="TSM11" s="77"/>
      <c r="TSN11" s="77"/>
      <c r="TSO11" s="77"/>
      <c r="TSP11" s="77"/>
      <c r="TSQ11" s="77"/>
      <c r="TSR11" s="77"/>
      <c r="TSS11" s="77"/>
      <c r="TST11" s="77"/>
      <c r="TSU11" s="77"/>
      <c r="TSV11" s="77"/>
      <c r="TSW11" s="77"/>
      <c r="TSX11" s="77"/>
      <c r="TSY11" s="77"/>
      <c r="TSZ11" s="77"/>
      <c r="TTA11" s="77"/>
      <c r="TTB11" s="77"/>
      <c r="TTC11" s="77"/>
      <c r="TTD11" s="77"/>
      <c r="TTE11" s="77"/>
      <c r="TTF11" s="77"/>
      <c r="TTG11" s="77"/>
      <c r="TTH11" s="77"/>
      <c r="TTI11" s="77"/>
      <c r="TTJ11" s="77"/>
      <c r="TTK11" s="77"/>
      <c r="TTL11" s="77"/>
      <c r="TTM11" s="77"/>
      <c r="TTN11" s="77"/>
      <c r="TTO11" s="77"/>
      <c r="TTP11" s="77"/>
      <c r="TTQ11" s="77"/>
      <c r="TTR11" s="77"/>
      <c r="TTS11" s="77"/>
      <c r="TTT11" s="77"/>
      <c r="TTU11" s="77"/>
      <c r="TTV11" s="77"/>
      <c r="TTW11" s="77"/>
      <c r="TTX11" s="77"/>
      <c r="TTY11" s="77"/>
      <c r="TTZ11" s="77"/>
      <c r="TUA11" s="77"/>
      <c r="TUB11" s="77"/>
      <c r="TUC11" s="77"/>
      <c r="TUD11" s="77"/>
      <c r="TUE11" s="77"/>
      <c r="TUF11" s="77"/>
      <c r="TUG11" s="77"/>
      <c r="TUH11" s="77"/>
      <c r="TUI11" s="77"/>
      <c r="TUJ11" s="77"/>
      <c r="TUK11" s="77"/>
      <c r="TUL11" s="77"/>
      <c r="TUM11" s="77"/>
      <c r="TUN11" s="77"/>
      <c r="TUO11" s="77"/>
      <c r="TUP11" s="77"/>
      <c r="TUQ11" s="77"/>
      <c r="TUR11" s="77"/>
      <c r="TUS11" s="77"/>
      <c r="TUT11" s="77"/>
      <c r="TUU11" s="77"/>
      <c r="TUV11" s="77"/>
      <c r="TUW11" s="77"/>
      <c r="TUX11" s="77"/>
      <c r="TUY11" s="77"/>
      <c r="TUZ11" s="77"/>
      <c r="TVA11" s="77"/>
      <c r="TVB11" s="77"/>
      <c r="TVC11" s="77"/>
      <c r="TVD11" s="77"/>
      <c r="TVE11" s="77"/>
      <c r="TVF11" s="77"/>
      <c r="TVG11" s="77"/>
      <c r="TVH11" s="77"/>
      <c r="TVI11" s="77"/>
      <c r="TVJ11" s="77"/>
      <c r="TVK11" s="77"/>
      <c r="TVL11" s="77"/>
      <c r="TVM11" s="77"/>
      <c r="TVN11" s="77"/>
      <c r="TVO11" s="77"/>
      <c r="TVP11" s="77"/>
      <c r="TVQ11" s="77"/>
      <c r="TVR11" s="77"/>
      <c r="TVS11" s="77"/>
      <c r="TVT11" s="77"/>
      <c r="TVU11" s="77"/>
      <c r="TVV11" s="77"/>
      <c r="TVW11" s="77"/>
      <c r="TVX11" s="77"/>
      <c r="TVY11" s="77"/>
      <c r="TVZ11" s="77"/>
      <c r="TWA11" s="77"/>
      <c r="TWB11" s="77"/>
      <c r="TWC11" s="77"/>
      <c r="TWD11" s="77"/>
      <c r="TWE11" s="77"/>
      <c r="TWF11" s="77"/>
      <c r="TWG11" s="77"/>
      <c r="TWH11" s="77"/>
      <c r="TWI11" s="77"/>
      <c r="TWJ11" s="77"/>
      <c r="TWK11" s="77"/>
      <c r="TWL11" s="77"/>
      <c r="TWM11" s="77"/>
      <c r="TWN11" s="77"/>
      <c r="TWO11" s="77"/>
      <c r="TWP11" s="77"/>
      <c r="TWQ11" s="77"/>
      <c r="TWR11" s="77"/>
      <c r="TWS11" s="77"/>
      <c r="TWT11" s="77"/>
      <c r="TWU11" s="77"/>
      <c r="TWV11" s="77"/>
      <c r="TWW11" s="77"/>
      <c r="TWX11" s="77"/>
      <c r="TWY11" s="77"/>
      <c r="TWZ11" s="77"/>
      <c r="TXA11" s="77"/>
      <c r="TXB11" s="77"/>
      <c r="TXC11" s="77"/>
      <c r="TXD11" s="77"/>
      <c r="TXE11" s="77"/>
      <c r="TXF11" s="77"/>
      <c r="TXG11" s="77"/>
      <c r="TXH11" s="77"/>
      <c r="TXI11" s="77"/>
      <c r="TXJ11" s="77"/>
      <c r="TXK11" s="77"/>
      <c r="TXL11" s="77"/>
      <c r="TXM11" s="77"/>
      <c r="TXN11" s="77"/>
      <c r="TXO11" s="77"/>
      <c r="TXP11" s="77"/>
      <c r="TXQ11" s="77"/>
      <c r="TXR11" s="77"/>
      <c r="TXS11" s="77"/>
      <c r="TXT11" s="77"/>
      <c r="TXU11" s="77"/>
      <c r="TXV11" s="77"/>
      <c r="TXW11" s="77"/>
      <c r="TXX11" s="77"/>
      <c r="TXY11" s="77"/>
      <c r="TXZ11" s="77"/>
      <c r="TYA11" s="77"/>
      <c r="TYB11" s="77"/>
      <c r="TYC11" s="77"/>
      <c r="TYD11" s="77"/>
      <c r="TYE11" s="77"/>
      <c r="TYF11" s="77"/>
      <c r="TYG11" s="77"/>
      <c r="TYH11" s="77"/>
      <c r="TYI11" s="77"/>
      <c r="TYJ11" s="77"/>
      <c r="TYK11" s="77"/>
      <c r="TYL11" s="77"/>
      <c r="TYM11" s="77"/>
      <c r="TYN11" s="77"/>
      <c r="TYO11" s="77"/>
      <c r="TYP11" s="77"/>
      <c r="TYQ11" s="77"/>
      <c r="TYR11" s="77"/>
      <c r="TYS11" s="77"/>
      <c r="TYT11" s="77"/>
      <c r="TYU11" s="77"/>
      <c r="TYV11" s="77"/>
      <c r="TYW11" s="77"/>
      <c r="TYX11" s="77"/>
      <c r="TYY11" s="77"/>
      <c r="TYZ11" s="77"/>
      <c r="TZA11" s="77"/>
      <c r="TZB11" s="77"/>
      <c r="TZC11" s="77"/>
      <c r="TZD11" s="77"/>
      <c r="TZE11" s="77"/>
      <c r="TZF11" s="77"/>
      <c r="TZG11" s="77"/>
      <c r="TZH11" s="77"/>
      <c r="TZI11" s="77"/>
      <c r="TZJ11" s="77"/>
      <c r="TZK11" s="77"/>
      <c r="TZL11" s="77"/>
      <c r="TZM11" s="77"/>
      <c r="TZN11" s="77"/>
      <c r="TZO11" s="77"/>
      <c r="TZP11" s="77"/>
      <c r="TZQ11" s="77"/>
      <c r="TZR11" s="77"/>
      <c r="TZS11" s="77"/>
      <c r="TZT11" s="77"/>
      <c r="TZU11" s="77"/>
      <c r="TZV11" s="77"/>
      <c r="TZW11" s="77"/>
      <c r="TZX11" s="77"/>
      <c r="TZY11" s="77"/>
      <c r="TZZ11" s="77"/>
      <c r="UAA11" s="77"/>
      <c r="UAB11" s="77"/>
      <c r="UAC11" s="77"/>
      <c r="UAD11" s="77"/>
      <c r="UAE11" s="77"/>
      <c r="UAF11" s="77"/>
      <c r="UAG11" s="77"/>
      <c r="UAH11" s="77"/>
      <c r="UAI11" s="77"/>
      <c r="UAJ11" s="77"/>
      <c r="UAK11" s="77"/>
      <c r="UAL11" s="77"/>
      <c r="UAM11" s="77"/>
      <c r="UAN11" s="77"/>
      <c r="UAO11" s="77"/>
      <c r="UAP11" s="77"/>
      <c r="UAQ11" s="77"/>
      <c r="UAR11" s="77"/>
      <c r="UAS11" s="77"/>
      <c r="UAT11" s="77"/>
      <c r="UAU11" s="77"/>
      <c r="UAV11" s="77"/>
      <c r="UAW11" s="77"/>
      <c r="UAX11" s="77"/>
      <c r="UAY11" s="77"/>
      <c r="UAZ11" s="77"/>
      <c r="UBA11" s="77"/>
      <c r="UBB11" s="77"/>
      <c r="UBC11" s="77"/>
      <c r="UBD11" s="77"/>
      <c r="UBE11" s="77"/>
      <c r="UBF11" s="77"/>
      <c r="UBG11" s="77"/>
      <c r="UBH11" s="77"/>
      <c r="UBI11" s="77"/>
      <c r="UBJ11" s="77"/>
      <c r="UBK11" s="77"/>
      <c r="UBL11" s="77"/>
      <c r="UBM11" s="77"/>
      <c r="UBN11" s="77"/>
      <c r="UBO11" s="77"/>
      <c r="UBP11" s="77"/>
      <c r="UBQ11" s="77"/>
      <c r="UBR11" s="77"/>
      <c r="UBS11" s="77"/>
      <c r="UBT11" s="77"/>
      <c r="UBU11" s="77"/>
      <c r="UBV11" s="77"/>
      <c r="UBW11" s="77"/>
      <c r="UBX11" s="77"/>
      <c r="UBY11" s="77"/>
      <c r="UBZ11" s="77"/>
      <c r="UCA11" s="77"/>
      <c r="UCB11" s="77"/>
      <c r="UCC11" s="77"/>
      <c r="UCD11" s="77"/>
      <c r="UCE11" s="77"/>
      <c r="UCF11" s="77"/>
      <c r="UCG11" s="77"/>
      <c r="UCH11" s="77"/>
      <c r="UCI11" s="77"/>
      <c r="UCJ11" s="77"/>
      <c r="UCK11" s="77"/>
      <c r="UCL11" s="77"/>
      <c r="UCM11" s="77"/>
      <c r="UCN11" s="77"/>
      <c r="UCO11" s="77"/>
      <c r="UCP11" s="77"/>
      <c r="UCQ11" s="77"/>
      <c r="UCR11" s="77"/>
      <c r="UCS11" s="77"/>
      <c r="UCT11" s="77"/>
      <c r="UCU11" s="77"/>
      <c r="UCV11" s="77"/>
      <c r="UCW11" s="77"/>
      <c r="UCX11" s="77"/>
      <c r="UCY11" s="77"/>
      <c r="UCZ11" s="77"/>
      <c r="UDA11" s="77"/>
      <c r="UDB11" s="77"/>
      <c r="UDC11" s="77"/>
      <c r="UDD11" s="77"/>
      <c r="UDE11" s="77"/>
      <c r="UDF11" s="77"/>
      <c r="UDG11" s="77"/>
      <c r="UDH11" s="77"/>
      <c r="UDI11" s="77"/>
      <c r="UDJ11" s="77"/>
      <c r="UDK11" s="77"/>
      <c r="UDL11" s="77"/>
      <c r="UDM11" s="77"/>
      <c r="UDN11" s="77"/>
      <c r="UDO11" s="77"/>
      <c r="UDP11" s="77"/>
      <c r="UDQ11" s="77"/>
      <c r="UDR11" s="77"/>
      <c r="UDS11" s="77"/>
      <c r="UDT11" s="77"/>
      <c r="UDU11" s="77"/>
      <c r="UDV11" s="77"/>
      <c r="UDW11" s="77"/>
      <c r="UDX11" s="77"/>
      <c r="UDY11" s="77"/>
      <c r="UDZ11" s="77"/>
      <c r="UEA11" s="77"/>
      <c r="UEB11" s="77"/>
      <c r="UEC11" s="77"/>
      <c r="UED11" s="77"/>
      <c r="UEE11" s="77"/>
      <c r="UEF11" s="77"/>
      <c r="UEG11" s="77"/>
      <c r="UEH11" s="77"/>
      <c r="UEI11" s="77"/>
      <c r="UEJ11" s="77"/>
      <c r="UEK11" s="77"/>
      <c r="UEL11" s="77"/>
      <c r="UEM11" s="77"/>
      <c r="UEN11" s="77"/>
      <c r="UEO11" s="77"/>
      <c r="UEP11" s="77"/>
      <c r="UEQ11" s="77"/>
      <c r="UER11" s="77"/>
      <c r="UES11" s="77"/>
      <c r="UET11" s="77"/>
      <c r="UEU11" s="77"/>
      <c r="UEV11" s="77"/>
      <c r="UEW11" s="77"/>
      <c r="UEX11" s="77"/>
      <c r="UEY11" s="77"/>
      <c r="UEZ11" s="77"/>
      <c r="UFA11" s="77"/>
      <c r="UFB11" s="77"/>
      <c r="UFC11" s="77"/>
      <c r="UFD11" s="77"/>
      <c r="UFE11" s="77"/>
      <c r="UFF11" s="77"/>
      <c r="UFG11" s="77"/>
      <c r="UFH11" s="77"/>
      <c r="UFI11" s="77"/>
      <c r="UFJ11" s="77"/>
      <c r="UFK11" s="77"/>
      <c r="UFL11" s="77"/>
      <c r="UFM11" s="77"/>
      <c r="UFN11" s="77"/>
      <c r="UFO11" s="77"/>
      <c r="UFP11" s="77"/>
      <c r="UFQ11" s="77"/>
      <c r="UFR11" s="77"/>
      <c r="UFS11" s="77"/>
      <c r="UFT11" s="77"/>
      <c r="UFU11" s="77"/>
      <c r="UFV11" s="77"/>
      <c r="UFW11" s="77"/>
      <c r="UFX11" s="77"/>
      <c r="UFY11" s="77"/>
      <c r="UFZ11" s="77"/>
      <c r="UGA11" s="77"/>
      <c r="UGB11" s="77"/>
      <c r="UGC11" s="77"/>
      <c r="UGD11" s="77"/>
      <c r="UGE11" s="77"/>
      <c r="UGF11" s="77"/>
      <c r="UGG11" s="77"/>
      <c r="UGH11" s="77"/>
      <c r="UGI11" s="77"/>
      <c r="UGJ11" s="77"/>
      <c r="UGK11" s="77"/>
      <c r="UGL11" s="77"/>
      <c r="UGM11" s="77"/>
      <c r="UGN11" s="77"/>
      <c r="UGO11" s="77"/>
      <c r="UGP11" s="77"/>
      <c r="UGQ11" s="77"/>
      <c r="UGR11" s="77"/>
      <c r="UGS11" s="77"/>
      <c r="UGT11" s="77"/>
      <c r="UGU11" s="77"/>
      <c r="UGV11" s="77"/>
      <c r="UGW11" s="77"/>
      <c r="UGX11" s="77"/>
      <c r="UGY11" s="77"/>
      <c r="UGZ11" s="77"/>
      <c r="UHA11" s="77"/>
      <c r="UHB11" s="77"/>
      <c r="UHC11" s="77"/>
      <c r="UHD11" s="77"/>
      <c r="UHE11" s="77"/>
      <c r="UHF11" s="77"/>
      <c r="UHG11" s="77"/>
      <c r="UHH11" s="77"/>
      <c r="UHI11" s="77"/>
      <c r="UHJ11" s="77"/>
      <c r="UHK11" s="77"/>
      <c r="UHL11" s="77"/>
      <c r="UHM11" s="77"/>
      <c r="UHN11" s="77"/>
      <c r="UHO11" s="77"/>
      <c r="UHP11" s="77"/>
      <c r="UHQ11" s="77"/>
      <c r="UHR11" s="77"/>
      <c r="UHS11" s="77"/>
      <c r="UHT11" s="77"/>
      <c r="UHU11" s="77"/>
      <c r="UHV11" s="77"/>
      <c r="UHW11" s="77"/>
      <c r="UHX11" s="77"/>
      <c r="UHY11" s="77"/>
      <c r="UHZ11" s="77"/>
      <c r="UIA11" s="77"/>
      <c r="UIB11" s="77"/>
      <c r="UIC11" s="77"/>
      <c r="UID11" s="77"/>
      <c r="UIE11" s="77"/>
      <c r="UIF11" s="77"/>
      <c r="UIG11" s="77"/>
      <c r="UIH11" s="77"/>
      <c r="UII11" s="77"/>
      <c r="UIJ11" s="77"/>
      <c r="UIK11" s="77"/>
      <c r="UIL11" s="77"/>
      <c r="UIM11" s="77"/>
      <c r="UIN11" s="77"/>
      <c r="UIO11" s="77"/>
      <c r="UIP11" s="77"/>
      <c r="UIQ11" s="77"/>
      <c r="UIR11" s="77"/>
      <c r="UIS11" s="77"/>
      <c r="UIT11" s="77"/>
      <c r="UIU11" s="77"/>
      <c r="UIV11" s="77"/>
      <c r="UIW11" s="77"/>
      <c r="UIX11" s="77"/>
      <c r="UIY11" s="77"/>
      <c r="UIZ11" s="77"/>
      <c r="UJA11" s="77"/>
      <c r="UJB11" s="77"/>
      <c r="UJC11" s="77"/>
      <c r="UJD11" s="77"/>
      <c r="UJE11" s="77"/>
      <c r="UJF11" s="77"/>
      <c r="UJG11" s="77"/>
      <c r="UJH11" s="77"/>
      <c r="UJI11" s="77"/>
      <c r="UJJ11" s="77"/>
      <c r="UJK11" s="77"/>
      <c r="UJL11" s="77"/>
      <c r="UJM11" s="77"/>
      <c r="UJN11" s="77"/>
      <c r="UJO11" s="77"/>
      <c r="UJP11" s="77"/>
      <c r="UJQ11" s="77"/>
      <c r="UJR11" s="77"/>
      <c r="UJS11" s="77"/>
      <c r="UJT11" s="77"/>
      <c r="UJU11" s="77"/>
      <c r="UJV11" s="77"/>
      <c r="UJW11" s="77"/>
      <c r="UJX11" s="77"/>
      <c r="UJY11" s="77"/>
      <c r="UJZ11" s="77"/>
      <c r="UKA11" s="77"/>
      <c r="UKB11" s="77"/>
      <c r="UKC11" s="77"/>
      <c r="UKD11" s="77"/>
      <c r="UKE11" s="77"/>
      <c r="UKF11" s="77"/>
      <c r="UKG11" s="77"/>
      <c r="UKH11" s="77"/>
      <c r="UKI11" s="77"/>
      <c r="UKJ11" s="77"/>
      <c r="UKK11" s="77"/>
      <c r="UKL11" s="77"/>
      <c r="UKM11" s="77"/>
      <c r="UKN11" s="77"/>
      <c r="UKO11" s="77"/>
      <c r="UKP11" s="77"/>
      <c r="UKQ11" s="77"/>
      <c r="UKR11" s="77"/>
      <c r="UKS11" s="77"/>
      <c r="UKT11" s="77"/>
      <c r="UKU11" s="77"/>
      <c r="UKV11" s="77"/>
      <c r="UKW11" s="77"/>
      <c r="UKX11" s="77"/>
      <c r="UKY11" s="77"/>
      <c r="UKZ11" s="77"/>
      <c r="ULA11" s="77"/>
      <c r="ULB11" s="77"/>
      <c r="ULC11" s="77"/>
      <c r="ULD11" s="77"/>
      <c r="ULE11" s="77"/>
      <c r="ULF11" s="77"/>
      <c r="ULG11" s="77"/>
      <c r="ULH11" s="77"/>
      <c r="ULI11" s="77"/>
      <c r="ULJ11" s="77"/>
      <c r="ULK11" s="77"/>
      <c r="ULL11" s="77"/>
      <c r="ULM11" s="77"/>
      <c r="ULN11" s="77"/>
      <c r="ULO11" s="77"/>
      <c r="ULP11" s="77"/>
      <c r="ULQ11" s="77"/>
      <c r="ULR11" s="77"/>
      <c r="ULS11" s="77"/>
      <c r="ULT11" s="77"/>
      <c r="ULU11" s="77"/>
      <c r="ULV11" s="77"/>
      <c r="ULW11" s="77"/>
      <c r="ULX11" s="77"/>
      <c r="ULY11" s="77"/>
      <c r="ULZ11" s="77"/>
      <c r="UMA11" s="77"/>
      <c r="UMB11" s="77"/>
      <c r="UMC11" s="77"/>
      <c r="UMD11" s="77"/>
      <c r="UME11" s="77"/>
      <c r="UMF11" s="77"/>
      <c r="UMG11" s="77"/>
      <c r="UMH11" s="77"/>
      <c r="UMI11" s="77"/>
      <c r="UMJ11" s="77"/>
      <c r="UMK11" s="77"/>
      <c r="UML11" s="77"/>
      <c r="UMM11" s="77"/>
      <c r="UMN11" s="77"/>
      <c r="UMO11" s="77"/>
      <c r="UMP11" s="77"/>
      <c r="UMQ11" s="77"/>
      <c r="UMR11" s="77"/>
      <c r="UMS11" s="77"/>
      <c r="UMT11" s="77"/>
      <c r="UMU11" s="77"/>
      <c r="UMV11" s="77"/>
      <c r="UMW11" s="77"/>
      <c r="UMX11" s="77"/>
      <c r="UMY11" s="77"/>
      <c r="UMZ11" s="77"/>
      <c r="UNA11" s="77"/>
      <c r="UNB11" s="77"/>
      <c r="UNC11" s="77"/>
      <c r="UND11" s="77"/>
      <c r="UNE11" s="77"/>
      <c r="UNF11" s="77"/>
      <c r="UNG11" s="77"/>
      <c r="UNH11" s="77"/>
      <c r="UNI11" s="77"/>
      <c r="UNJ11" s="77"/>
      <c r="UNK11" s="77"/>
      <c r="UNL11" s="77"/>
      <c r="UNM11" s="77"/>
      <c r="UNN11" s="77"/>
      <c r="UNO11" s="77"/>
      <c r="UNP11" s="77"/>
      <c r="UNQ11" s="77"/>
      <c r="UNR11" s="77"/>
      <c r="UNS11" s="77"/>
      <c r="UNT11" s="77"/>
      <c r="UNU11" s="77"/>
      <c r="UNV11" s="77"/>
      <c r="UNW11" s="77"/>
      <c r="UNX11" s="77"/>
      <c r="UNY11" s="77"/>
      <c r="UNZ11" s="77"/>
      <c r="UOA11" s="77"/>
      <c r="UOB11" s="77"/>
      <c r="UOC11" s="77"/>
      <c r="UOD11" s="77"/>
      <c r="UOE11" s="77"/>
      <c r="UOF11" s="77"/>
      <c r="UOG11" s="77"/>
      <c r="UOH11" s="77"/>
      <c r="UOI11" s="77"/>
      <c r="UOJ11" s="77"/>
      <c r="UOK11" s="77"/>
      <c r="UOL11" s="77"/>
      <c r="UOM11" s="77"/>
      <c r="UON11" s="77"/>
      <c r="UOO11" s="77"/>
      <c r="UOP11" s="77"/>
      <c r="UOQ11" s="77"/>
      <c r="UOR11" s="77"/>
      <c r="UOS11" s="77"/>
      <c r="UOT11" s="77"/>
      <c r="UOU11" s="77"/>
      <c r="UOV11" s="77"/>
      <c r="UOW11" s="77"/>
      <c r="UOX11" s="77"/>
      <c r="UOY11" s="77"/>
      <c r="UOZ11" s="77"/>
      <c r="UPA11" s="77"/>
      <c r="UPB11" s="77"/>
      <c r="UPC11" s="77"/>
      <c r="UPD11" s="77"/>
      <c r="UPE11" s="77"/>
      <c r="UPF11" s="77"/>
      <c r="UPG11" s="77"/>
      <c r="UPH11" s="77"/>
      <c r="UPI11" s="77"/>
      <c r="UPJ11" s="77"/>
      <c r="UPK11" s="77"/>
      <c r="UPL11" s="77"/>
      <c r="UPM11" s="77"/>
      <c r="UPN11" s="77"/>
      <c r="UPO11" s="77"/>
      <c r="UPP11" s="77"/>
      <c r="UPQ11" s="77"/>
      <c r="UPR11" s="77"/>
      <c r="UPS11" s="77"/>
      <c r="UPT11" s="77"/>
      <c r="UPU11" s="77"/>
      <c r="UPV11" s="77"/>
      <c r="UPW11" s="77"/>
      <c r="UPX11" s="77"/>
      <c r="UPY11" s="77"/>
      <c r="UPZ11" s="77"/>
      <c r="UQA11" s="77"/>
      <c r="UQB11" s="77"/>
      <c r="UQC11" s="77"/>
      <c r="UQD11" s="77"/>
      <c r="UQE11" s="77"/>
      <c r="UQF11" s="77"/>
      <c r="UQG11" s="77"/>
      <c r="UQH11" s="77"/>
      <c r="UQI11" s="77"/>
      <c r="UQJ11" s="77"/>
      <c r="UQK11" s="77"/>
      <c r="UQL11" s="77"/>
      <c r="UQM11" s="77"/>
      <c r="UQN11" s="77"/>
      <c r="UQO11" s="77"/>
      <c r="UQP11" s="77"/>
      <c r="UQQ11" s="77"/>
      <c r="UQR11" s="77"/>
      <c r="UQS11" s="77"/>
      <c r="UQT11" s="77"/>
      <c r="UQU11" s="77"/>
      <c r="UQV11" s="77"/>
      <c r="UQW11" s="77"/>
      <c r="UQX11" s="77"/>
      <c r="UQY11" s="77"/>
      <c r="UQZ11" s="77"/>
      <c r="URA11" s="77"/>
      <c r="URB11" s="77"/>
      <c r="URC11" s="77"/>
      <c r="URD11" s="77"/>
      <c r="URE11" s="77"/>
      <c r="URF11" s="77"/>
      <c r="URG11" s="77"/>
      <c r="URH11" s="77"/>
      <c r="URI11" s="77"/>
      <c r="URJ11" s="77"/>
      <c r="URK11" s="77"/>
      <c r="URL11" s="77"/>
      <c r="URM11" s="77"/>
      <c r="URN11" s="77"/>
      <c r="URO11" s="77"/>
      <c r="URP11" s="77"/>
      <c r="URQ11" s="77"/>
      <c r="URR11" s="77"/>
      <c r="URS11" s="77"/>
      <c r="URT11" s="77"/>
      <c r="URU11" s="77"/>
      <c r="URV11" s="77"/>
      <c r="URW11" s="77"/>
      <c r="URX11" s="77"/>
      <c r="URY11" s="77"/>
      <c r="URZ11" s="77"/>
      <c r="USA11" s="77"/>
      <c r="USB11" s="77"/>
      <c r="USC11" s="77"/>
      <c r="USD11" s="77"/>
      <c r="USE11" s="77"/>
      <c r="USF11" s="77"/>
      <c r="USG11" s="77"/>
      <c r="USH11" s="77"/>
      <c r="USI11" s="77"/>
      <c r="USJ11" s="77"/>
      <c r="USK11" s="77"/>
      <c r="USL11" s="77"/>
      <c r="USM11" s="77"/>
      <c r="USN11" s="77"/>
      <c r="USO11" s="77"/>
      <c r="USP11" s="77"/>
      <c r="USQ11" s="77"/>
      <c r="USR11" s="77"/>
      <c r="USS11" s="77"/>
      <c r="UST11" s="77"/>
      <c r="USU11" s="77"/>
      <c r="USV11" s="77"/>
      <c r="USW11" s="77"/>
      <c r="USX11" s="77"/>
      <c r="USY11" s="77"/>
      <c r="USZ11" s="77"/>
      <c r="UTA11" s="77"/>
      <c r="UTB11" s="77"/>
      <c r="UTC11" s="77"/>
      <c r="UTD11" s="77"/>
      <c r="UTE11" s="77"/>
      <c r="UTF11" s="77"/>
      <c r="UTG11" s="77"/>
      <c r="UTH11" s="77"/>
      <c r="UTI11" s="77"/>
      <c r="UTJ11" s="77"/>
      <c r="UTK11" s="77"/>
      <c r="UTL11" s="77"/>
      <c r="UTM11" s="77"/>
      <c r="UTN11" s="77"/>
      <c r="UTO11" s="77"/>
      <c r="UTP11" s="77"/>
      <c r="UTQ11" s="77"/>
      <c r="UTR11" s="77"/>
      <c r="UTS11" s="77"/>
      <c r="UTT11" s="77"/>
      <c r="UTU11" s="77"/>
      <c r="UTV11" s="77"/>
      <c r="UTW11" s="77"/>
      <c r="UTX11" s="77"/>
      <c r="UTY11" s="77"/>
      <c r="UTZ11" s="77"/>
      <c r="UUA11" s="77"/>
      <c r="UUB11" s="77"/>
      <c r="UUC11" s="77"/>
      <c r="UUD11" s="77"/>
      <c r="UUE11" s="77"/>
      <c r="UUF11" s="77"/>
      <c r="UUG11" s="77"/>
      <c r="UUH11" s="77"/>
      <c r="UUI11" s="77"/>
      <c r="UUJ11" s="77"/>
      <c r="UUK11" s="77"/>
      <c r="UUL11" s="77"/>
      <c r="UUM11" s="77"/>
      <c r="UUN11" s="77"/>
      <c r="UUO11" s="77"/>
      <c r="UUP11" s="77"/>
      <c r="UUQ11" s="77"/>
      <c r="UUR11" s="77"/>
      <c r="UUS11" s="77"/>
      <c r="UUT11" s="77"/>
      <c r="UUU11" s="77"/>
      <c r="UUV11" s="77"/>
      <c r="UUW11" s="77"/>
      <c r="UUX11" s="77"/>
      <c r="UUY11" s="77"/>
      <c r="UUZ11" s="77"/>
      <c r="UVA11" s="77"/>
      <c r="UVB11" s="77"/>
      <c r="UVC11" s="77"/>
      <c r="UVD11" s="77"/>
      <c r="UVE11" s="77"/>
      <c r="UVF11" s="77"/>
      <c r="UVG11" s="77"/>
      <c r="UVH11" s="77"/>
      <c r="UVI11" s="77"/>
      <c r="UVJ11" s="77"/>
      <c r="UVK11" s="77"/>
      <c r="UVL11" s="77"/>
      <c r="UVM11" s="77"/>
      <c r="UVN11" s="77"/>
      <c r="UVO11" s="77"/>
      <c r="UVP11" s="77"/>
      <c r="UVQ11" s="77"/>
      <c r="UVR11" s="77"/>
      <c r="UVS11" s="77"/>
      <c r="UVT11" s="77"/>
      <c r="UVU11" s="77"/>
      <c r="UVV11" s="77"/>
      <c r="UVW11" s="77"/>
      <c r="UVX11" s="77"/>
      <c r="UVY11" s="77"/>
      <c r="UVZ11" s="77"/>
      <c r="UWA11" s="77"/>
      <c r="UWB11" s="77"/>
      <c r="UWC11" s="77"/>
      <c r="UWD11" s="77"/>
      <c r="UWE11" s="77"/>
      <c r="UWF11" s="77"/>
      <c r="UWG11" s="77"/>
      <c r="UWH11" s="77"/>
      <c r="UWI11" s="77"/>
      <c r="UWJ11" s="77"/>
      <c r="UWK11" s="77"/>
      <c r="UWL11" s="77"/>
      <c r="UWM11" s="77"/>
      <c r="UWN11" s="77"/>
      <c r="UWO11" s="77"/>
      <c r="UWP11" s="77"/>
      <c r="UWQ11" s="77"/>
      <c r="UWR11" s="77"/>
      <c r="UWS11" s="77"/>
      <c r="UWT11" s="77"/>
      <c r="UWU11" s="77"/>
      <c r="UWV11" s="77"/>
      <c r="UWW11" s="77"/>
      <c r="UWX11" s="77"/>
      <c r="UWY11" s="77"/>
      <c r="UWZ11" s="77"/>
      <c r="UXA11" s="77"/>
      <c r="UXB11" s="77"/>
      <c r="UXC11" s="77"/>
      <c r="UXD11" s="77"/>
      <c r="UXE11" s="77"/>
      <c r="UXF11" s="77"/>
      <c r="UXG11" s="77"/>
      <c r="UXH11" s="77"/>
      <c r="UXI11" s="77"/>
      <c r="UXJ11" s="77"/>
      <c r="UXK11" s="77"/>
      <c r="UXL11" s="77"/>
      <c r="UXM11" s="77"/>
      <c r="UXN11" s="77"/>
      <c r="UXO11" s="77"/>
      <c r="UXP11" s="77"/>
      <c r="UXQ11" s="77"/>
      <c r="UXR11" s="77"/>
      <c r="UXS11" s="77"/>
      <c r="UXT11" s="77"/>
      <c r="UXU11" s="77"/>
      <c r="UXV11" s="77"/>
      <c r="UXW11" s="77"/>
      <c r="UXX11" s="77"/>
      <c r="UXY11" s="77"/>
      <c r="UXZ11" s="77"/>
      <c r="UYA11" s="77"/>
      <c r="UYB11" s="77"/>
      <c r="UYC11" s="77"/>
      <c r="UYD11" s="77"/>
      <c r="UYE11" s="77"/>
      <c r="UYF11" s="77"/>
      <c r="UYG11" s="77"/>
      <c r="UYH11" s="77"/>
      <c r="UYI11" s="77"/>
      <c r="UYJ11" s="77"/>
      <c r="UYK11" s="77"/>
      <c r="UYL11" s="77"/>
      <c r="UYM11" s="77"/>
      <c r="UYN11" s="77"/>
      <c r="UYO11" s="77"/>
      <c r="UYP11" s="77"/>
      <c r="UYQ11" s="77"/>
      <c r="UYR11" s="77"/>
      <c r="UYS11" s="77"/>
      <c r="UYT11" s="77"/>
      <c r="UYU11" s="77"/>
      <c r="UYV11" s="77"/>
      <c r="UYW11" s="77"/>
      <c r="UYX11" s="77"/>
      <c r="UYY11" s="77"/>
      <c r="UYZ11" s="77"/>
      <c r="UZA11" s="77"/>
      <c r="UZB11" s="77"/>
      <c r="UZC11" s="77"/>
      <c r="UZD11" s="77"/>
      <c r="UZE11" s="77"/>
      <c r="UZF11" s="77"/>
      <c r="UZG11" s="77"/>
      <c r="UZH11" s="77"/>
      <c r="UZI11" s="77"/>
      <c r="UZJ11" s="77"/>
      <c r="UZK11" s="77"/>
      <c r="UZL11" s="77"/>
      <c r="UZM11" s="77"/>
      <c r="UZN11" s="77"/>
      <c r="UZO11" s="77"/>
      <c r="UZP11" s="77"/>
      <c r="UZQ11" s="77"/>
      <c r="UZR11" s="77"/>
      <c r="UZS11" s="77"/>
      <c r="UZT11" s="77"/>
      <c r="UZU11" s="77"/>
      <c r="UZV11" s="77"/>
      <c r="UZW11" s="77"/>
      <c r="UZX11" s="77"/>
      <c r="UZY11" s="77"/>
      <c r="UZZ11" s="77"/>
      <c r="VAA11" s="77"/>
      <c r="VAB11" s="77"/>
      <c r="VAC11" s="77"/>
      <c r="VAD11" s="77"/>
      <c r="VAE11" s="77"/>
      <c r="VAF11" s="77"/>
      <c r="VAG11" s="77"/>
      <c r="VAH11" s="77"/>
      <c r="VAI11" s="77"/>
      <c r="VAJ11" s="77"/>
      <c r="VAK11" s="77"/>
      <c r="VAL11" s="77"/>
      <c r="VAM11" s="77"/>
      <c r="VAN11" s="77"/>
      <c r="VAO11" s="77"/>
      <c r="VAP11" s="77"/>
      <c r="VAQ11" s="77"/>
      <c r="VAR11" s="77"/>
      <c r="VAS11" s="77"/>
      <c r="VAT11" s="77"/>
      <c r="VAU11" s="77"/>
      <c r="VAV11" s="77"/>
      <c r="VAW11" s="77"/>
      <c r="VAX11" s="77"/>
      <c r="VAY11" s="77"/>
      <c r="VAZ11" s="77"/>
      <c r="VBA11" s="77"/>
      <c r="VBB11" s="77"/>
      <c r="VBC11" s="77"/>
      <c r="VBD11" s="77"/>
      <c r="VBE11" s="77"/>
      <c r="VBF11" s="77"/>
      <c r="VBG11" s="77"/>
      <c r="VBH11" s="77"/>
      <c r="VBI11" s="77"/>
      <c r="VBJ11" s="77"/>
      <c r="VBK11" s="77"/>
      <c r="VBL11" s="77"/>
      <c r="VBM11" s="77"/>
      <c r="VBN11" s="77"/>
      <c r="VBO11" s="77"/>
      <c r="VBP11" s="77"/>
      <c r="VBQ11" s="77"/>
      <c r="VBR11" s="77"/>
      <c r="VBS11" s="77"/>
      <c r="VBT11" s="77"/>
      <c r="VBU11" s="77"/>
      <c r="VBV11" s="77"/>
      <c r="VBW11" s="77"/>
      <c r="VBX11" s="77"/>
      <c r="VBY11" s="77"/>
      <c r="VBZ11" s="77"/>
      <c r="VCA11" s="77"/>
      <c r="VCB11" s="77"/>
      <c r="VCC11" s="77"/>
      <c r="VCD11" s="77"/>
      <c r="VCE11" s="77"/>
      <c r="VCF11" s="77"/>
      <c r="VCG11" s="77"/>
      <c r="VCH11" s="77"/>
      <c r="VCI11" s="77"/>
      <c r="VCJ11" s="77"/>
      <c r="VCK11" s="77"/>
      <c r="VCL11" s="77"/>
      <c r="VCM11" s="77"/>
      <c r="VCN11" s="77"/>
      <c r="VCO11" s="77"/>
      <c r="VCP11" s="77"/>
      <c r="VCQ11" s="77"/>
      <c r="VCR11" s="77"/>
      <c r="VCS11" s="77"/>
      <c r="VCT11" s="77"/>
      <c r="VCU11" s="77"/>
      <c r="VCV11" s="77"/>
      <c r="VCW11" s="77"/>
      <c r="VCX11" s="77"/>
      <c r="VCY11" s="77"/>
      <c r="VCZ11" s="77"/>
      <c r="VDA11" s="77"/>
      <c r="VDB11" s="77"/>
      <c r="VDC11" s="77"/>
      <c r="VDD11" s="77"/>
      <c r="VDE11" s="77"/>
      <c r="VDF11" s="77"/>
      <c r="VDG11" s="77"/>
      <c r="VDH11" s="77"/>
      <c r="VDI11" s="77"/>
      <c r="VDJ11" s="77"/>
      <c r="VDK11" s="77"/>
      <c r="VDL11" s="77"/>
      <c r="VDM11" s="77"/>
      <c r="VDN11" s="77"/>
      <c r="VDO11" s="77"/>
      <c r="VDP11" s="77"/>
      <c r="VDQ11" s="77"/>
      <c r="VDR11" s="77"/>
      <c r="VDS11" s="77"/>
      <c r="VDT11" s="77"/>
      <c r="VDU11" s="77"/>
      <c r="VDV11" s="77"/>
      <c r="VDW11" s="77"/>
      <c r="VDX11" s="77"/>
      <c r="VDY11" s="77"/>
      <c r="VDZ11" s="77"/>
      <c r="VEA11" s="77"/>
      <c r="VEB11" s="77"/>
      <c r="VEC11" s="77"/>
      <c r="VED11" s="77"/>
      <c r="VEE11" s="77"/>
      <c r="VEF11" s="77"/>
      <c r="VEG11" s="77"/>
      <c r="VEH11" s="77"/>
      <c r="VEI11" s="77"/>
      <c r="VEJ11" s="77"/>
      <c r="VEK11" s="77"/>
      <c r="VEL11" s="77"/>
      <c r="VEM11" s="77"/>
      <c r="VEN11" s="77"/>
      <c r="VEO11" s="77"/>
      <c r="VEP11" s="77"/>
      <c r="VEQ11" s="77"/>
      <c r="VER11" s="77"/>
      <c r="VES11" s="77"/>
      <c r="VET11" s="77"/>
      <c r="VEU11" s="77"/>
      <c r="VEV11" s="77"/>
      <c r="VEW11" s="77"/>
      <c r="VEX11" s="77"/>
      <c r="VEY11" s="77"/>
      <c r="VEZ11" s="77"/>
      <c r="VFA11" s="77"/>
      <c r="VFB11" s="77"/>
      <c r="VFC11" s="77"/>
      <c r="VFD11" s="77"/>
      <c r="VFE11" s="77"/>
      <c r="VFF11" s="77"/>
      <c r="VFG11" s="77"/>
      <c r="VFH11" s="77"/>
      <c r="VFI11" s="77"/>
      <c r="VFJ11" s="77"/>
      <c r="VFK11" s="77"/>
      <c r="VFL11" s="77"/>
      <c r="VFM11" s="77"/>
      <c r="VFN11" s="77"/>
      <c r="VFO11" s="77"/>
      <c r="VFP11" s="77"/>
      <c r="VFQ11" s="77"/>
      <c r="VFR11" s="77"/>
      <c r="VFS11" s="77"/>
      <c r="VFT11" s="77"/>
      <c r="VFU11" s="77"/>
      <c r="VFV11" s="77"/>
      <c r="VFW11" s="77"/>
      <c r="VFX11" s="77"/>
      <c r="VFY11" s="77"/>
      <c r="VFZ11" s="77"/>
      <c r="VGA11" s="77"/>
      <c r="VGB11" s="77"/>
      <c r="VGC11" s="77"/>
      <c r="VGD11" s="77"/>
      <c r="VGE11" s="77"/>
      <c r="VGF11" s="77"/>
      <c r="VGG11" s="77"/>
      <c r="VGH11" s="77"/>
      <c r="VGI11" s="77"/>
      <c r="VGJ11" s="77"/>
      <c r="VGK11" s="77"/>
      <c r="VGL11" s="77"/>
      <c r="VGM11" s="77"/>
      <c r="VGN11" s="77"/>
      <c r="VGO11" s="77"/>
      <c r="VGP11" s="77"/>
      <c r="VGQ11" s="77"/>
      <c r="VGR11" s="77"/>
      <c r="VGS11" s="77"/>
      <c r="VGT11" s="77"/>
      <c r="VGU11" s="77"/>
      <c r="VGV11" s="77"/>
      <c r="VGW11" s="77"/>
      <c r="VGX11" s="77"/>
      <c r="VGY11" s="77"/>
      <c r="VGZ11" s="77"/>
      <c r="VHA11" s="77"/>
      <c r="VHB11" s="77"/>
      <c r="VHC11" s="77"/>
      <c r="VHD11" s="77"/>
      <c r="VHE11" s="77"/>
      <c r="VHF11" s="77"/>
      <c r="VHG11" s="77"/>
      <c r="VHH11" s="77"/>
      <c r="VHI11" s="77"/>
      <c r="VHJ11" s="77"/>
      <c r="VHK11" s="77"/>
      <c r="VHL11" s="77"/>
      <c r="VHM11" s="77"/>
      <c r="VHN11" s="77"/>
      <c r="VHO11" s="77"/>
      <c r="VHP11" s="77"/>
      <c r="VHQ11" s="77"/>
      <c r="VHR11" s="77"/>
      <c r="VHS11" s="77"/>
      <c r="VHT11" s="77"/>
      <c r="VHU11" s="77"/>
      <c r="VHV11" s="77"/>
      <c r="VHW11" s="77"/>
      <c r="VHX11" s="77"/>
      <c r="VHY11" s="77"/>
      <c r="VHZ11" s="77"/>
      <c r="VIA11" s="77"/>
      <c r="VIB11" s="77"/>
      <c r="VIC11" s="77"/>
      <c r="VID11" s="77"/>
      <c r="VIE11" s="77"/>
      <c r="VIF11" s="77"/>
      <c r="VIG11" s="77"/>
      <c r="VIH11" s="77"/>
      <c r="VII11" s="77"/>
      <c r="VIJ11" s="77"/>
      <c r="VIK11" s="77"/>
      <c r="VIL11" s="77"/>
      <c r="VIM11" s="77"/>
      <c r="VIN11" s="77"/>
      <c r="VIO11" s="77"/>
      <c r="VIP11" s="77"/>
      <c r="VIQ11" s="77"/>
      <c r="VIR11" s="77"/>
      <c r="VIS11" s="77"/>
      <c r="VIT11" s="77"/>
      <c r="VIU11" s="77"/>
      <c r="VIV11" s="77"/>
      <c r="VIW11" s="77"/>
      <c r="VIX11" s="77"/>
      <c r="VIY11" s="77"/>
      <c r="VIZ11" s="77"/>
      <c r="VJA11" s="77"/>
      <c r="VJB11" s="77"/>
      <c r="VJC11" s="77"/>
      <c r="VJD11" s="77"/>
      <c r="VJE11" s="77"/>
      <c r="VJF11" s="77"/>
      <c r="VJG11" s="77"/>
      <c r="VJH11" s="77"/>
      <c r="VJI11" s="77"/>
      <c r="VJJ11" s="77"/>
      <c r="VJK11" s="77"/>
      <c r="VJL11" s="77"/>
      <c r="VJM11" s="77"/>
      <c r="VJN11" s="77"/>
      <c r="VJO11" s="77"/>
      <c r="VJP11" s="77"/>
      <c r="VJQ11" s="77"/>
      <c r="VJR11" s="77"/>
      <c r="VJS11" s="77"/>
      <c r="VJT11" s="77"/>
      <c r="VJU11" s="77"/>
      <c r="VJV11" s="77"/>
      <c r="VJW11" s="77"/>
      <c r="VJX11" s="77"/>
      <c r="VJY11" s="77"/>
      <c r="VJZ11" s="77"/>
      <c r="VKA11" s="77"/>
      <c r="VKB11" s="77"/>
      <c r="VKC11" s="77"/>
      <c r="VKD11" s="77"/>
      <c r="VKE11" s="77"/>
      <c r="VKF11" s="77"/>
      <c r="VKG11" s="77"/>
      <c r="VKH11" s="77"/>
      <c r="VKI11" s="77"/>
      <c r="VKJ11" s="77"/>
      <c r="VKK11" s="77"/>
      <c r="VKL11" s="77"/>
      <c r="VKM11" s="77"/>
      <c r="VKN11" s="77"/>
      <c r="VKO11" s="77"/>
      <c r="VKP11" s="77"/>
      <c r="VKQ11" s="77"/>
      <c r="VKR11" s="77"/>
      <c r="VKS11" s="77"/>
      <c r="VKT11" s="77"/>
      <c r="VKU11" s="77"/>
      <c r="VKV11" s="77"/>
      <c r="VKW11" s="77"/>
      <c r="VKX11" s="77"/>
      <c r="VKY11" s="77"/>
      <c r="VKZ11" s="77"/>
      <c r="VLA11" s="77"/>
      <c r="VLB11" s="77"/>
      <c r="VLC11" s="77"/>
      <c r="VLD11" s="77"/>
      <c r="VLE11" s="77"/>
      <c r="VLF11" s="77"/>
      <c r="VLG11" s="77"/>
      <c r="VLH11" s="77"/>
      <c r="VLI11" s="77"/>
      <c r="VLJ11" s="77"/>
      <c r="VLK11" s="77"/>
      <c r="VLL11" s="77"/>
      <c r="VLM11" s="77"/>
      <c r="VLN11" s="77"/>
      <c r="VLO11" s="77"/>
      <c r="VLP11" s="77"/>
      <c r="VLQ11" s="77"/>
      <c r="VLR11" s="77"/>
      <c r="VLS11" s="77"/>
      <c r="VLT11" s="77"/>
      <c r="VLU11" s="77"/>
      <c r="VLV11" s="77"/>
      <c r="VLW11" s="77"/>
      <c r="VLX11" s="77"/>
      <c r="VLY11" s="77"/>
      <c r="VLZ11" s="77"/>
      <c r="VMA11" s="77"/>
      <c r="VMB11" s="77"/>
      <c r="VMC11" s="77"/>
      <c r="VMD11" s="77"/>
      <c r="VME11" s="77"/>
      <c r="VMF11" s="77"/>
      <c r="VMG11" s="77"/>
      <c r="VMH11" s="77"/>
      <c r="VMI11" s="77"/>
      <c r="VMJ11" s="77"/>
      <c r="VMK11" s="77"/>
      <c r="VML11" s="77"/>
      <c r="VMM11" s="77"/>
      <c r="VMN11" s="77"/>
      <c r="VMO11" s="77"/>
      <c r="VMP11" s="77"/>
      <c r="VMQ11" s="77"/>
      <c r="VMR11" s="77"/>
      <c r="VMS11" s="77"/>
      <c r="VMT11" s="77"/>
      <c r="VMU11" s="77"/>
      <c r="VMV11" s="77"/>
      <c r="VMW11" s="77"/>
      <c r="VMX11" s="77"/>
      <c r="VMY11" s="77"/>
      <c r="VMZ11" s="77"/>
      <c r="VNA11" s="77"/>
      <c r="VNB11" s="77"/>
      <c r="VNC11" s="77"/>
      <c r="VND11" s="77"/>
      <c r="VNE11" s="77"/>
      <c r="VNF11" s="77"/>
      <c r="VNG11" s="77"/>
      <c r="VNH11" s="77"/>
      <c r="VNI11" s="77"/>
      <c r="VNJ11" s="77"/>
      <c r="VNK11" s="77"/>
      <c r="VNL11" s="77"/>
      <c r="VNM11" s="77"/>
      <c r="VNN11" s="77"/>
      <c r="VNO11" s="77"/>
      <c r="VNP11" s="77"/>
      <c r="VNQ11" s="77"/>
      <c r="VNR11" s="77"/>
      <c r="VNS11" s="77"/>
      <c r="VNT11" s="77"/>
      <c r="VNU11" s="77"/>
      <c r="VNV11" s="77"/>
      <c r="VNW11" s="77"/>
      <c r="VNX11" s="77"/>
      <c r="VNY11" s="77"/>
      <c r="VNZ11" s="77"/>
      <c r="VOA11" s="77"/>
      <c r="VOB11" s="77"/>
      <c r="VOC11" s="77"/>
      <c r="VOD11" s="77"/>
      <c r="VOE11" s="77"/>
      <c r="VOF11" s="77"/>
      <c r="VOG11" s="77"/>
      <c r="VOH11" s="77"/>
      <c r="VOI11" s="77"/>
      <c r="VOJ11" s="77"/>
      <c r="VOK11" s="77"/>
      <c r="VOL11" s="77"/>
      <c r="VOM11" s="77"/>
      <c r="VON11" s="77"/>
      <c r="VOO11" s="77"/>
      <c r="VOP11" s="77"/>
      <c r="VOQ11" s="77"/>
      <c r="VOR11" s="77"/>
      <c r="VOS11" s="77"/>
      <c r="VOT11" s="77"/>
      <c r="VOU11" s="77"/>
      <c r="VOV11" s="77"/>
      <c r="VOW11" s="77"/>
      <c r="VOX11" s="77"/>
      <c r="VOY11" s="77"/>
      <c r="VOZ11" s="77"/>
      <c r="VPA11" s="77"/>
      <c r="VPB11" s="77"/>
      <c r="VPC11" s="77"/>
      <c r="VPD11" s="77"/>
      <c r="VPE11" s="77"/>
      <c r="VPF11" s="77"/>
      <c r="VPG11" s="77"/>
      <c r="VPH11" s="77"/>
      <c r="VPI11" s="77"/>
      <c r="VPJ11" s="77"/>
      <c r="VPK11" s="77"/>
      <c r="VPL11" s="77"/>
      <c r="VPM11" s="77"/>
      <c r="VPN11" s="77"/>
      <c r="VPO11" s="77"/>
      <c r="VPP11" s="77"/>
      <c r="VPQ11" s="77"/>
      <c r="VPR11" s="77"/>
      <c r="VPS11" s="77"/>
      <c r="VPT11" s="77"/>
      <c r="VPU11" s="77"/>
      <c r="VPV11" s="77"/>
      <c r="VPW11" s="77"/>
      <c r="VPX11" s="77"/>
      <c r="VPY11" s="77"/>
      <c r="VPZ11" s="77"/>
      <c r="VQA11" s="77"/>
      <c r="VQB11" s="77"/>
      <c r="VQC11" s="77"/>
      <c r="VQD11" s="77"/>
      <c r="VQE11" s="77"/>
      <c r="VQF11" s="77"/>
      <c r="VQG11" s="77"/>
      <c r="VQH11" s="77"/>
      <c r="VQI11" s="77"/>
      <c r="VQJ11" s="77"/>
      <c r="VQK11" s="77"/>
      <c r="VQL11" s="77"/>
      <c r="VQM11" s="77"/>
      <c r="VQN11" s="77"/>
      <c r="VQO11" s="77"/>
      <c r="VQP11" s="77"/>
      <c r="VQQ11" s="77"/>
      <c r="VQR11" s="77"/>
      <c r="VQS11" s="77"/>
      <c r="VQT11" s="77"/>
      <c r="VQU11" s="77"/>
      <c r="VQV11" s="77"/>
      <c r="VQW11" s="77"/>
      <c r="VQX11" s="77"/>
      <c r="VQY11" s="77"/>
      <c r="VQZ11" s="77"/>
      <c r="VRA11" s="77"/>
      <c r="VRB11" s="77"/>
      <c r="VRC11" s="77"/>
      <c r="VRD11" s="77"/>
      <c r="VRE11" s="77"/>
      <c r="VRF11" s="77"/>
      <c r="VRG11" s="77"/>
      <c r="VRH11" s="77"/>
      <c r="VRI11" s="77"/>
      <c r="VRJ11" s="77"/>
      <c r="VRK11" s="77"/>
      <c r="VRL11" s="77"/>
      <c r="VRM11" s="77"/>
      <c r="VRN11" s="77"/>
      <c r="VRO11" s="77"/>
      <c r="VRP11" s="77"/>
      <c r="VRQ11" s="77"/>
      <c r="VRR11" s="77"/>
      <c r="VRS11" s="77"/>
      <c r="VRT11" s="77"/>
      <c r="VRU11" s="77"/>
      <c r="VRV11" s="77"/>
      <c r="VRW11" s="77"/>
      <c r="VRX11" s="77"/>
      <c r="VRY11" s="77"/>
      <c r="VRZ11" s="77"/>
      <c r="VSA11" s="77"/>
      <c r="VSB11" s="77"/>
      <c r="VSC11" s="77"/>
      <c r="VSD11" s="77"/>
      <c r="VSE11" s="77"/>
      <c r="VSF11" s="77"/>
      <c r="VSG11" s="77"/>
      <c r="VSH11" s="77"/>
      <c r="VSI11" s="77"/>
      <c r="VSJ11" s="77"/>
      <c r="VSK11" s="77"/>
      <c r="VSL11" s="77"/>
      <c r="VSM11" s="77"/>
      <c r="VSN11" s="77"/>
      <c r="VSO11" s="77"/>
      <c r="VSP11" s="77"/>
      <c r="VSQ11" s="77"/>
      <c r="VSR11" s="77"/>
      <c r="VSS11" s="77"/>
      <c r="VST11" s="77"/>
      <c r="VSU11" s="77"/>
      <c r="VSV11" s="77"/>
      <c r="VSW11" s="77"/>
      <c r="VSX11" s="77"/>
      <c r="VSY11" s="77"/>
      <c r="VSZ11" s="77"/>
      <c r="VTA11" s="77"/>
      <c r="VTB11" s="77"/>
      <c r="VTC11" s="77"/>
      <c r="VTD11" s="77"/>
      <c r="VTE11" s="77"/>
      <c r="VTF11" s="77"/>
      <c r="VTG11" s="77"/>
      <c r="VTH11" s="77"/>
      <c r="VTI11" s="77"/>
      <c r="VTJ11" s="77"/>
      <c r="VTK11" s="77"/>
      <c r="VTL11" s="77"/>
      <c r="VTM11" s="77"/>
      <c r="VTN11" s="77"/>
      <c r="VTO11" s="77"/>
      <c r="VTP11" s="77"/>
      <c r="VTQ11" s="77"/>
      <c r="VTR11" s="77"/>
      <c r="VTS11" s="77"/>
      <c r="VTT11" s="77"/>
      <c r="VTU11" s="77"/>
      <c r="VTV11" s="77"/>
      <c r="VTW11" s="77"/>
      <c r="VTX11" s="77"/>
      <c r="VTY11" s="77"/>
      <c r="VTZ11" s="77"/>
      <c r="VUA11" s="77"/>
      <c r="VUB11" s="77"/>
      <c r="VUC11" s="77"/>
      <c r="VUD11" s="77"/>
      <c r="VUE11" s="77"/>
      <c r="VUF11" s="77"/>
      <c r="VUG11" s="77"/>
      <c r="VUH11" s="77"/>
      <c r="VUI11" s="77"/>
      <c r="VUJ11" s="77"/>
      <c r="VUK11" s="77"/>
      <c r="VUL11" s="77"/>
      <c r="VUM11" s="77"/>
      <c r="VUN11" s="77"/>
      <c r="VUO11" s="77"/>
      <c r="VUP11" s="77"/>
      <c r="VUQ11" s="77"/>
      <c r="VUR11" s="77"/>
      <c r="VUS11" s="77"/>
      <c r="VUT11" s="77"/>
      <c r="VUU11" s="77"/>
      <c r="VUV11" s="77"/>
      <c r="VUW11" s="77"/>
      <c r="VUX11" s="77"/>
      <c r="VUY11" s="77"/>
      <c r="VUZ11" s="77"/>
      <c r="VVA11" s="77"/>
      <c r="VVB11" s="77"/>
      <c r="VVC11" s="77"/>
      <c r="VVD11" s="77"/>
      <c r="VVE11" s="77"/>
      <c r="VVF11" s="77"/>
      <c r="VVG11" s="77"/>
      <c r="VVH11" s="77"/>
      <c r="VVI11" s="77"/>
      <c r="VVJ11" s="77"/>
      <c r="VVK11" s="77"/>
      <c r="VVL11" s="77"/>
      <c r="VVM11" s="77"/>
      <c r="VVN11" s="77"/>
      <c r="VVO11" s="77"/>
      <c r="VVP11" s="77"/>
      <c r="VVQ11" s="77"/>
      <c r="VVR11" s="77"/>
      <c r="VVS11" s="77"/>
      <c r="VVT11" s="77"/>
      <c r="VVU11" s="77"/>
      <c r="VVV11" s="77"/>
      <c r="VVW11" s="77"/>
      <c r="VVX11" s="77"/>
      <c r="VVY11" s="77"/>
      <c r="VVZ11" s="77"/>
      <c r="VWA11" s="77"/>
      <c r="VWB11" s="77"/>
      <c r="VWC11" s="77"/>
      <c r="VWD11" s="77"/>
      <c r="VWE11" s="77"/>
      <c r="VWF11" s="77"/>
      <c r="VWG11" s="77"/>
      <c r="VWH11" s="77"/>
      <c r="VWI11" s="77"/>
      <c r="VWJ11" s="77"/>
      <c r="VWK11" s="77"/>
      <c r="VWL11" s="77"/>
      <c r="VWM11" s="77"/>
      <c r="VWN11" s="77"/>
      <c r="VWO11" s="77"/>
      <c r="VWP11" s="77"/>
      <c r="VWQ11" s="77"/>
      <c r="VWR11" s="77"/>
      <c r="VWS11" s="77"/>
      <c r="VWT11" s="77"/>
      <c r="VWU11" s="77"/>
      <c r="VWV11" s="77"/>
      <c r="VWW11" s="77"/>
      <c r="VWX11" s="77"/>
      <c r="VWY11" s="77"/>
      <c r="VWZ11" s="77"/>
      <c r="VXA11" s="77"/>
      <c r="VXB11" s="77"/>
      <c r="VXC11" s="77"/>
      <c r="VXD11" s="77"/>
      <c r="VXE11" s="77"/>
      <c r="VXF11" s="77"/>
      <c r="VXG11" s="77"/>
      <c r="VXH11" s="77"/>
      <c r="VXI11" s="77"/>
      <c r="VXJ11" s="77"/>
      <c r="VXK11" s="77"/>
      <c r="VXL11" s="77"/>
      <c r="VXM11" s="77"/>
      <c r="VXN11" s="77"/>
      <c r="VXO11" s="77"/>
      <c r="VXP11" s="77"/>
      <c r="VXQ11" s="77"/>
      <c r="VXR11" s="77"/>
      <c r="VXS11" s="77"/>
      <c r="VXT11" s="77"/>
      <c r="VXU11" s="77"/>
      <c r="VXV11" s="77"/>
      <c r="VXW11" s="77"/>
      <c r="VXX11" s="77"/>
      <c r="VXY11" s="77"/>
      <c r="VXZ11" s="77"/>
      <c r="VYA11" s="77"/>
      <c r="VYB11" s="77"/>
      <c r="VYC11" s="77"/>
      <c r="VYD11" s="77"/>
      <c r="VYE11" s="77"/>
      <c r="VYF11" s="77"/>
      <c r="VYG11" s="77"/>
      <c r="VYH11" s="77"/>
      <c r="VYI11" s="77"/>
      <c r="VYJ11" s="77"/>
      <c r="VYK11" s="77"/>
      <c r="VYL11" s="77"/>
      <c r="VYM11" s="77"/>
      <c r="VYN11" s="77"/>
      <c r="VYO11" s="77"/>
      <c r="VYP11" s="77"/>
      <c r="VYQ11" s="77"/>
      <c r="VYR11" s="77"/>
      <c r="VYS11" s="77"/>
      <c r="VYT11" s="77"/>
      <c r="VYU11" s="77"/>
      <c r="VYV11" s="77"/>
      <c r="VYW11" s="77"/>
      <c r="VYX11" s="77"/>
      <c r="VYY11" s="77"/>
      <c r="VYZ11" s="77"/>
      <c r="VZA11" s="77"/>
      <c r="VZB11" s="77"/>
      <c r="VZC11" s="77"/>
      <c r="VZD11" s="77"/>
      <c r="VZE11" s="77"/>
      <c r="VZF11" s="77"/>
      <c r="VZG11" s="77"/>
      <c r="VZH11" s="77"/>
      <c r="VZI11" s="77"/>
      <c r="VZJ11" s="77"/>
      <c r="VZK11" s="77"/>
      <c r="VZL11" s="77"/>
      <c r="VZM11" s="77"/>
      <c r="VZN11" s="77"/>
      <c r="VZO11" s="77"/>
      <c r="VZP11" s="77"/>
      <c r="VZQ11" s="77"/>
      <c r="VZR11" s="77"/>
      <c r="VZS11" s="77"/>
      <c r="VZT11" s="77"/>
      <c r="VZU11" s="77"/>
      <c r="VZV11" s="77"/>
      <c r="VZW11" s="77"/>
      <c r="VZX11" s="77"/>
      <c r="VZY11" s="77"/>
      <c r="VZZ11" s="77"/>
      <c r="WAA11" s="77"/>
      <c r="WAB11" s="77"/>
      <c r="WAC11" s="77"/>
      <c r="WAD11" s="77"/>
      <c r="WAE11" s="77"/>
      <c r="WAF11" s="77"/>
      <c r="WAG11" s="77"/>
      <c r="WAH11" s="77"/>
      <c r="WAI11" s="77"/>
      <c r="WAJ11" s="77"/>
      <c r="WAK11" s="77"/>
      <c r="WAL11" s="77"/>
      <c r="WAM11" s="77"/>
      <c r="WAN11" s="77"/>
      <c r="WAO11" s="77"/>
      <c r="WAP11" s="77"/>
      <c r="WAQ11" s="77"/>
      <c r="WAR11" s="77"/>
      <c r="WAS11" s="77"/>
      <c r="WAT11" s="77"/>
      <c r="WAU11" s="77"/>
      <c r="WAV11" s="77"/>
      <c r="WAW11" s="77"/>
      <c r="WAX11" s="77"/>
      <c r="WAY11" s="77"/>
      <c r="WAZ11" s="77"/>
      <c r="WBA11" s="77"/>
      <c r="WBB11" s="77"/>
      <c r="WBC11" s="77"/>
      <c r="WBD11" s="77"/>
      <c r="WBE11" s="77"/>
      <c r="WBF11" s="77"/>
      <c r="WBG11" s="77"/>
      <c r="WBH11" s="77"/>
      <c r="WBI11" s="77"/>
      <c r="WBJ11" s="77"/>
      <c r="WBK11" s="77"/>
      <c r="WBL11" s="77"/>
      <c r="WBM11" s="77"/>
      <c r="WBN11" s="77"/>
      <c r="WBO11" s="77"/>
      <c r="WBP11" s="77"/>
      <c r="WBQ11" s="77"/>
      <c r="WBR11" s="77"/>
      <c r="WBS11" s="77"/>
      <c r="WBT11" s="77"/>
      <c r="WBU11" s="77"/>
      <c r="WBV11" s="77"/>
      <c r="WBW11" s="77"/>
      <c r="WBX11" s="77"/>
      <c r="WBY11" s="77"/>
      <c r="WBZ11" s="77"/>
      <c r="WCA11" s="77"/>
      <c r="WCB11" s="77"/>
      <c r="WCC11" s="77"/>
      <c r="WCD11" s="77"/>
      <c r="WCE11" s="77"/>
      <c r="WCF11" s="77"/>
      <c r="WCG11" s="77"/>
      <c r="WCH11" s="77"/>
      <c r="WCI11" s="77"/>
      <c r="WCJ11" s="77"/>
      <c r="WCK11" s="77"/>
      <c r="WCL11" s="77"/>
      <c r="WCM11" s="77"/>
      <c r="WCN11" s="77"/>
      <c r="WCO11" s="77"/>
      <c r="WCP11" s="77"/>
      <c r="WCQ11" s="77"/>
      <c r="WCR11" s="77"/>
      <c r="WCS11" s="77"/>
      <c r="WCT11" s="77"/>
      <c r="WCU11" s="77"/>
      <c r="WCV11" s="77"/>
      <c r="WCW11" s="77"/>
      <c r="WCX11" s="77"/>
      <c r="WCY11" s="77"/>
      <c r="WCZ11" s="77"/>
      <c r="WDA11" s="77"/>
      <c r="WDB11" s="77"/>
      <c r="WDC11" s="77"/>
      <c r="WDD11" s="77"/>
      <c r="WDE11" s="77"/>
      <c r="WDF11" s="77"/>
      <c r="WDG11" s="77"/>
      <c r="WDH11" s="77"/>
      <c r="WDI11" s="77"/>
      <c r="WDJ11" s="77"/>
      <c r="WDK11" s="77"/>
      <c r="WDL11" s="77"/>
      <c r="WDM11" s="77"/>
      <c r="WDN11" s="77"/>
      <c r="WDO11" s="77"/>
      <c r="WDP11" s="77"/>
      <c r="WDQ11" s="77"/>
      <c r="WDR11" s="77"/>
      <c r="WDS11" s="77"/>
      <c r="WDT11" s="77"/>
      <c r="WDU11" s="77"/>
      <c r="WDV11" s="77"/>
      <c r="WDW11" s="77"/>
      <c r="WDX11" s="77"/>
      <c r="WDY11" s="77"/>
      <c r="WDZ11" s="77"/>
      <c r="WEA11" s="77"/>
      <c r="WEB11" s="77"/>
      <c r="WEC11" s="77"/>
      <c r="WED11" s="77"/>
      <c r="WEE11" s="77"/>
      <c r="WEF11" s="77"/>
      <c r="WEG11" s="77"/>
      <c r="WEH11" s="77"/>
      <c r="WEI11" s="77"/>
      <c r="WEJ11" s="77"/>
      <c r="WEK11" s="77"/>
      <c r="WEL11" s="77"/>
      <c r="WEM11" s="77"/>
      <c r="WEN11" s="77"/>
      <c r="WEO11" s="77"/>
      <c r="WEP11" s="77"/>
      <c r="WEQ11" s="77"/>
      <c r="WER11" s="77"/>
      <c r="WES11" s="77"/>
      <c r="WET11" s="77"/>
      <c r="WEU11" s="77"/>
      <c r="WEV11" s="77"/>
      <c r="WEW11" s="77"/>
      <c r="WEX11" s="77"/>
      <c r="WEY11" s="77"/>
      <c r="WEZ11" s="77"/>
      <c r="WFA11" s="77"/>
      <c r="WFB11" s="77"/>
      <c r="WFC11" s="77"/>
      <c r="WFD11" s="77"/>
      <c r="WFE11" s="77"/>
      <c r="WFF11" s="77"/>
      <c r="WFG11" s="77"/>
      <c r="WFH11" s="77"/>
      <c r="WFI11" s="77"/>
      <c r="WFJ11" s="77"/>
      <c r="WFK11" s="77"/>
      <c r="WFL11" s="77"/>
      <c r="WFM11" s="77"/>
      <c r="WFN11" s="77"/>
      <c r="WFO11" s="77"/>
      <c r="WFP11" s="77"/>
      <c r="WFQ11" s="77"/>
      <c r="WFR11" s="77"/>
      <c r="WFS11" s="77"/>
      <c r="WFT11" s="77"/>
      <c r="WFU11" s="77"/>
      <c r="WFV11" s="77"/>
      <c r="WFW11" s="77"/>
      <c r="WFX11" s="77"/>
      <c r="WFY11" s="77"/>
      <c r="WFZ11" s="77"/>
      <c r="WGA11" s="77"/>
      <c r="WGB11" s="77"/>
      <c r="WGC11" s="77"/>
      <c r="WGD11" s="77"/>
      <c r="WGE11" s="77"/>
      <c r="WGF11" s="77"/>
      <c r="WGG11" s="77"/>
      <c r="WGH11" s="77"/>
      <c r="WGI11" s="77"/>
      <c r="WGJ11" s="77"/>
      <c r="WGK11" s="77"/>
      <c r="WGL11" s="77"/>
      <c r="WGM11" s="77"/>
      <c r="WGN11" s="77"/>
      <c r="WGO11" s="77"/>
      <c r="WGP11" s="77"/>
      <c r="WGQ11" s="77"/>
      <c r="WGR11" s="77"/>
      <c r="WGS11" s="77"/>
      <c r="WGT11" s="77"/>
      <c r="WGU11" s="77"/>
      <c r="WGV11" s="77"/>
      <c r="WGW11" s="77"/>
      <c r="WGX11" s="77"/>
      <c r="WGY11" s="77"/>
      <c r="WGZ11" s="77"/>
      <c r="WHA11" s="77"/>
      <c r="WHB11" s="77"/>
      <c r="WHC11" s="77"/>
      <c r="WHD11" s="77"/>
      <c r="WHE11" s="77"/>
      <c r="WHF11" s="77"/>
      <c r="WHG11" s="77"/>
      <c r="WHH11" s="77"/>
      <c r="WHI11" s="77"/>
      <c r="WHJ11" s="77"/>
      <c r="WHK11" s="77"/>
      <c r="WHL11" s="77"/>
      <c r="WHM11" s="77"/>
      <c r="WHN11" s="77"/>
      <c r="WHO11" s="77"/>
      <c r="WHP11" s="77"/>
      <c r="WHQ11" s="77"/>
      <c r="WHR11" s="77"/>
      <c r="WHS11" s="77"/>
      <c r="WHT11" s="77"/>
      <c r="WHU11" s="77"/>
      <c r="WHV11" s="77"/>
      <c r="WHW11" s="77"/>
      <c r="WHX11" s="77"/>
      <c r="WHY11" s="77"/>
      <c r="WHZ11" s="77"/>
      <c r="WIA11" s="77"/>
      <c r="WIB11" s="77"/>
      <c r="WIC11" s="77"/>
      <c r="WID11" s="77"/>
      <c r="WIE11" s="77"/>
      <c r="WIF11" s="77"/>
      <c r="WIG11" s="77"/>
      <c r="WIH11" s="77"/>
      <c r="WII11" s="77"/>
      <c r="WIJ11" s="77"/>
      <c r="WIK11" s="77"/>
      <c r="WIL11" s="77"/>
      <c r="WIM11" s="77"/>
      <c r="WIN11" s="77"/>
      <c r="WIO11" s="77"/>
      <c r="WIP11" s="77"/>
      <c r="WIQ11" s="77"/>
      <c r="WIR11" s="77"/>
      <c r="WIS11" s="77"/>
      <c r="WIT11" s="77"/>
      <c r="WIU11" s="77"/>
      <c r="WIV11" s="77"/>
      <c r="WIW11" s="77"/>
      <c r="WIX11" s="77"/>
      <c r="WIY11" s="77"/>
      <c r="WIZ11" s="77"/>
      <c r="WJA11" s="77"/>
      <c r="WJB11" s="77"/>
      <c r="WJC11" s="77"/>
      <c r="WJD11" s="77"/>
      <c r="WJE11" s="77"/>
      <c r="WJF11" s="77"/>
      <c r="WJG11" s="77"/>
      <c r="WJH11" s="77"/>
      <c r="WJI11" s="77"/>
      <c r="WJJ11" s="77"/>
      <c r="WJK11" s="77"/>
      <c r="WJL11" s="77"/>
      <c r="WJM11" s="77"/>
      <c r="WJN11" s="77"/>
      <c r="WJO11" s="77"/>
      <c r="WJP11" s="77"/>
      <c r="WJQ11" s="77"/>
      <c r="WJR11" s="77"/>
      <c r="WJS11" s="77"/>
      <c r="WJT11" s="77"/>
      <c r="WJU11" s="77"/>
      <c r="WJV11" s="77"/>
      <c r="WJW11" s="77"/>
      <c r="WJX11" s="77"/>
      <c r="WJY11" s="77"/>
      <c r="WJZ11" s="77"/>
      <c r="WKA11" s="77"/>
      <c r="WKB11" s="77"/>
      <c r="WKC11" s="77"/>
      <c r="WKD11" s="77"/>
      <c r="WKE11" s="77"/>
      <c r="WKF11" s="77"/>
      <c r="WKG11" s="77"/>
      <c r="WKH11" s="77"/>
      <c r="WKI11" s="77"/>
      <c r="WKJ11" s="77"/>
      <c r="WKK11" s="77"/>
      <c r="WKL11" s="77"/>
      <c r="WKM11" s="77"/>
      <c r="WKN11" s="77"/>
      <c r="WKO11" s="77"/>
      <c r="WKP11" s="77"/>
      <c r="WKQ11" s="77"/>
      <c r="WKR11" s="77"/>
      <c r="WKS11" s="77"/>
      <c r="WKT11" s="77"/>
      <c r="WKU11" s="77"/>
      <c r="WKV11" s="77"/>
      <c r="WKW11" s="77"/>
      <c r="WKX11" s="77"/>
      <c r="WKY11" s="77"/>
      <c r="WKZ11" s="77"/>
      <c r="WLA11" s="77"/>
      <c r="WLB11" s="77"/>
      <c r="WLC11" s="77"/>
      <c r="WLD11" s="77"/>
      <c r="WLE11" s="77"/>
      <c r="WLF11" s="77"/>
      <c r="WLG11" s="77"/>
      <c r="WLH11" s="77"/>
      <c r="WLI11" s="77"/>
      <c r="WLJ11" s="77"/>
      <c r="WLK11" s="77"/>
      <c r="WLL11" s="77"/>
      <c r="WLM11" s="77"/>
      <c r="WLN11" s="77"/>
      <c r="WLO11" s="77"/>
      <c r="WLP11" s="77"/>
      <c r="WLQ11" s="77"/>
      <c r="WLR11" s="77"/>
      <c r="WLS11" s="77"/>
      <c r="WLT11" s="77"/>
      <c r="WLU11" s="77"/>
      <c r="WLV11" s="77"/>
      <c r="WLW11" s="77"/>
      <c r="WLX11" s="77"/>
      <c r="WLY11" s="77"/>
      <c r="WLZ11" s="77"/>
      <c r="WMA11" s="77"/>
      <c r="WMB11" s="77"/>
      <c r="WMC11" s="77"/>
      <c r="WMD11" s="77"/>
      <c r="WME11" s="77"/>
      <c r="WMF11" s="77"/>
      <c r="WMG11" s="77"/>
      <c r="WMH11" s="77"/>
      <c r="WMI11" s="77"/>
      <c r="WMJ11" s="77"/>
      <c r="WMK11" s="77"/>
      <c r="WML11" s="77"/>
      <c r="WMM11" s="77"/>
      <c r="WMN11" s="77"/>
      <c r="WMO11" s="77"/>
      <c r="WMP11" s="77"/>
      <c r="WMQ11" s="77"/>
      <c r="WMR11" s="77"/>
      <c r="WMS11" s="77"/>
      <c r="WMT11" s="77"/>
      <c r="WMU11" s="77"/>
      <c r="WMV11" s="77"/>
      <c r="WMW11" s="77"/>
      <c r="WMX11" s="77"/>
      <c r="WMY11" s="77"/>
      <c r="WMZ11" s="77"/>
      <c r="WNA11" s="77"/>
      <c r="WNB11" s="77"/>
      <c r="WNC11" s="77"/>
      <c r="WND11" s="77"/>
      <c r="WNE11" s="77"/>
      <c r="WNF11" s="77"/>
      <c r="WNG11" s="77"/>
      <c r="WNH11" s="77"/>
      <c r="WNI11" s="77"/>
      <c r="WNJ11" s="77"/>
      <c r="WNK11" s="77"/>
      <c r="WNL11" s="77"/>
      <c r="WNM11" s="77"/>
      <c r="WNN11" s="77"/>
      <c r="WNO11" s="77"/>
      <c r="WNP11" s="77"/>
      <c r="WNQ11" s="77"/>
      <c r="WNR11" s="77"/>
      <c r="WNS11" s="77"/>
      <c r="WNT11" s="77"/>
      <c r="WNU11" s="77"/>
      <c r="WNV11" s="77"/>
      <c r="WNW11" s="77"/>
      <c r="WNX11" s="77"/>
      <c r="WNY11" s="77"/>
      <c r="WNZ11" s="77"/>
      <c r="WOA11" s="77"/>
      <c r="WOB11" s="77"/>
      <c r="WOC11" s="77"/>
      <c r="WOD11" s="77"/>
      <c r="WOE11" s="77"/>
      <c r="WOF11" s="77"/>
      <c r="WOG11" s="77"/>
      <c r="WOH11" s="77"/>
      <c r="WOI11" s="77"/>
      <c r="WOJ11" s="77"/>
      <c r="WOK11" s="77"/>
      <c r="WOL11" s="77"/>
      <c r="WOM11" s="77"/>
      <c r="WON11" s="77"/>
      <c r="WOO11" s="77"/>
      <c r="WOP11" s="77"/>
      <c r="WOQ11" s="77"/>
      <c r="WOR11" s="77"/>
      <c r="WOS11" s="77"/>
      <c r="WOT11" s="77"/>
      <c r="WOU11" s="77"/>
      <c r="WOV11" s="77"/>
      <c r="WOW11" s="77"/>
      <c r="WOX11" s="77"/>
      <c r="WOY11" s="77"/>
      <c r="WOZ11" s="77"/>
      <c r="WPA11" s="77"/>
      <c r="WPB11" s="77"/>
      <c r="WPC11" s="77"/>
      <c r="WPD11" s="77"/>
      <c r="WPE11" s="77"/>
      <c r="WPF11" s="77"/>
      <c r="WPG11" s="77"/>
      <c r="WPH11" s="77"/>
      <c r="WPI11" s="77"/>
      <c r="WPJ11" s="77"/>
      <c r="WPK11" s="77"/>
      <c r="WPL11" s="77"/>
      <c r="WPM11" s="77"/>
      <c r="WPN11" s="77"/>
      <c r="WPO11" s="77"/>
      <c r="WPP11" s="77"/>
      <c r="WPQ11" s="77"/>
      <c r="WPR11" s="77"/>
      <c r="WPS11" s="77"/>
      <c r="WPT11" s="77"/>
      <c r="WPU11" s="77"/>
      <c r="WPV11" s="77"/>
      <c r="WPW11" s="77"/>
      <c r="WPX11" s="77"/>
      <c r="WPY11" s="77"/>
      <c r="WPZ11" s="77"/>
      <c r="WQA11" s="77"/>
      <c r="WQB11" s="77"/>
      <c r="WQC11" s="77"/>
      <c r="WQD11" s="77"/>
      <c r="WQE11" s="77"/>
      <c r="WQF11" s="77"/>
      <c r="WQG11" s="77"/>
      <c r="WQH11" s="77"/>
      <c r="WQI11" s="77"/>
      <c r="WQJ11" s="77"/>
      <c r="WQK11" s="77"/>
      <c r="WQL11" s="77"/>
      <c r="WQM11" s="77"/>
      <c r="WQN11" s="77"/>
      <c r="WQO11" s="77"/>
      <c r="WQP11" s="77"/>
      <c r="WQQ11" s="77"/>
      <c r="WQR11" s="77"/>
      <c r="WQS11" s="77"/>
      <c r="WQT11" s="77"/>
      <c r="WQU11" s="77"/>
      <c r="WQV11" s="77"/>
      <c r="WQW11" s="77"/>
      <c r="WQX11" s="77"/>
      <c r="WQY11" s="77"/>
      <c r="WQZ11" s="77"/>
      <c r="WRA11" s="77"/>
      <c r="WRB11" s="77"/>
      <c r="WRC11" s="77"/>
      <c r="WRD11" s="77"/>
      <c r="WRE11" s="77"/>
      <c r="WRF11" s="77"/>
      <c r="WRG11" s="77"/>
      <c r="WRH11" s="77"/>
      <c r="WRI11" s="77"/>
      <c r="WRJ11" s="77"/>
      <c r="WRK11" s="77"/>
      <c r="WRL11" s="77"/>
      <c r="WRM11" s="77"/>
      <c r="WRN11" s="77"/>
      <c r="WRO11" s="77"/>
      <c r="WRP11" s="77"/>
      <c r="WRQ11" s="77"/>
      <c r="WRR11" s="77"/>
      <c r="WRS11" s="77"/>
      <c r="WRT11" s="77"/>
      <c r="WRU11" s="77"/>
      <c r="WRV11" s="77"/>
      <c r="WRW11" s="77"/>
      <c r="WRX11" s="77"/>
      <c r="WRY11" s="77"/>
      <c r="WRZ11" s="77"/>
      <c r="WSA11" s="77"/>
      <c r="WSB11" s="77"/>
      <c r="WSC11" s="77"/>
      <c r="WSD11" s="77"/>
      <c r="WSE11" s="77"/>
      <c r="WSF11" s="77"/>
      <c r="WSG11" s="77"/>
      <c r="WSH11" s="77"/>
      <c r="WSI11" s="77"/>
      <c r="WSJ11" s="77"/>
      <c r="WSK11" s="77"/>
      <c r="WSL11" s="77"/>
      <c r="WSM11" s="77"/>
      <c r="WSN11" s="77"/>
      <c r="WSO11" s="77"/>
      <c r="WSP11" s="77"/>
      <c r="WSQ11" s="77"/>
      <c r="WSR11" s="77"/>
      <c r="WSS11" s="77"/>
      <c r="WST11" s="77"/>
      <c r="WSU11" s="77"/>
      <c r="WSV11" s="77"/>
      <c r="WSW11" s="77"/>
      <c r="WSX11" s="77"/>
      <c r="WSY11" s="77"/>
      <c r="WSZ11" s="77"/>
      <c r="WTA11" s="77"/>
      <c r="WTB11" s="77"/>
      <c r="WTC11" s="77"/>
      <c r="WTD11" s="77"/>
      <c r="WTE11" s="77"/>
      <c r="WTF11" s="77"/>
      <c r="WTG11" s="77"/>
      <c r="WTH11" s="77"/>
      <c r="WTI11" s="77"/>
      <c r="WTJ11" s="77"/>
      <c r="WTK11" s="77"/>
      <c r="WTL11" s="77"/>
      <c r="WTM11" s="77"/>
      <c r="WTN11" s="77"/>
      <c r="WTO11" s="77"/>
      <c r="WTP11" s="77"/>
      <c r="WTQ11" s="77"/>
      <c r="WTR11" s="77"/>
      <c r="WTS11" s="77"/>
      <c r="WTT11" s="77"/>
      <c r="WTU11" s="77"/>
      <c r="WTV11" s="77"/>
      <c r="WTW11" s="77"/>
      <c r="WTX11" s="77"/>
      <c r="WTY11" s="77"/>
      <c r="WTZ11" s="77"/>
      <c r="WUA11" s="77"/>
      <c r="WUB11" s="77"/>
      <c r="WUC11" s="77"/>
      <c r="WUD11" s="77"/>
      <c r="WUE11" s="77"/>
      <c r="WUF11" s="77"/>
      <c r="WUG11" s="77"/>
      <c r="WUH11" s="77"/>
      <c r="WUI11" s="77"/>
      <c r="WUJ11" s="77"/>
      <c r="WUK11" s="77"/>
      <c r="WUL11" s="77"/>
      <c r="WUM11" s="77"/>
      <c r="WUN11" s="77"/>
      <c r="WUO11" s="77"/>
      <c r="WUP11" s="77"/>
      <c r="WUQ11" s="77"/>
      <c r="WUR11" s="77"/>
      <c r="WUS11" s="77"/>
      <c r="WUT11" s="77"/>
      <c r="WUU11" s="77"/>
      <c r="WUV11" s="77"/>
      <c r="WUW11" s="77"/>
      <c r="WUX11" s="77"/>
      <c r="WUY11" s="77"/>
      <c r="WUZ11" s="77"/>
      <c r="WVA11" s="77"/>
      <c r="WVB11" s="77"/>
      <c r="WVC11" s="77"/>
      <c r="WVD11" s="77"/>
      <c r="WVE11" s="77"/>
      <c r="WVF11" s="77"/>
      <c r="WVG11" s="77"/>
      <c r="WVH11" s="77"/>
      <c r="WVI11" s="77"/>
      <c r="WVJ11" s="77"/>
      <c r="WVK11" s="77"/>
      <c r="WVL11" s="77"/>
      <c r="WVM11" s="77"/>
      <c r="WVN11" s="77"/>
      <c r="WVO11" s="77"/>
      <c r="WVP11" s="77"/>
      <c r="WVQ11" s="77"/>
      <c r="WVR11" s="77"/>
      <c r="WVS11" s="77"/>
      <c r="WVT11" s="77"/>
      <c r="WVU11" s="77"/>
      <c r="WVV11" s="77"/>
      <c r="WVW11" s="77"/>
      <c r="WVX11" s="77"/>
      <c r="WVY11" s="77"/>
      <c r="WVZ11" s="77"/>
      <c r="WWA11" s="77"/>
      <c r="WWB11" s="77"/>
      <c r="WWC11" s="77"/>
      <c r="WWD11" s="77"/>
      <c r="WWE11" s="77"/>
      <c r="WWF11" s="77"/>
      <c r="WWG11" s="77"/>
      <c r="WWH11" s="77"/>
      <c r="WWI11" s="77"/>
      <c r="WWJ11" s="77"/>
      <c r="WWK11" s="77"/>
      <c r="WWL11" s="77"/>
      <c r="WWM11" s="77"/>
      <c r="WWN11" s="77"/>
      <c r="WWO11" s="77"/>
      <c r="WWP11" s="77"/>
      <c r="WWQ11" s="77"/>
      <c r="WWR11" s="77"/>
      <c r="WWS11" s="77"/>
      <c r="WWT11" s="77"/>
      <c r="WWU11" s="77"/>
      <c r="WWV11" s="77"/>
      <c r="WWW11" s="77"/>
      <c r="WWX11" s="77"/>
      <c r="WWY11" s="77"/>
      <c r="WWZ11" s="77"/>
      <c r="WXA11" s="77"/>
      <c r="WXB11" s="77"/>
      <c r="WXC11" s="77"/>
      <c r="WXD11" s="77"/>
      <c r="WXE11" s="77"/>
      <c r="WXF11" s="77"/>
      <c r="WXG11" s="77"/>
      <c r="WXH11" s="77"/>
      <c r="WXI11" s="77"/>
      <c r="WXJ11" s="77"/>
      <c r="WXK11" s="77"/>
      <c r="WXL11" s="77"/>
      <c r="WXM11" s="77"/>
      <c r="WXN11" s="77"/>
      <c r="WXO11" s="77"/>
      <c r="WXP11" s="77"/>
      <c r="WXQ11" s="77"/>
      <c r="WXR11" s="77"/>
      <c r="WXS11" s="77"/>
      <c r="WXT11" s="77"/>
      <c r="WXU11" s="77"/>
      <c r="WXV11" s="77"/>
      <c r="WXW11" s="77"/>
      <c r="WXX11" s="77"/>
      <c r="WXY11" s="77"/>
      <c r="WXZ11" s="77"/>
      <c r="WYA11" s="77"/>
      <c r="WYB11" s="77"/>
      <c r="WYC11" s="77"/>
      <c r="WYD11" s="77"/>
      <c r="WYE11" s="77"/>
      <c r="WYF11" s="77"/>
      <c r="WYG11" s="77"/>
      <c r="WYH11" s="77"/>
      <c r="WYI11" s="77"/>
      <c r="WYJ11" s="77"/>
      <c r="WYK11" s="77"/>
      <c r="WYL11" s="77"/>
      <c r="WYM11" s="77"/>
      <c r="WYN11" s="77"/>
      <c r="WYO11" s="77"/>
      <c r="WYP11" s="77"/>
      <c r="WYQ11" s="77"/>
      <c r="WYR11" s="77"/>
      <c r="WYS11" s="77"/>
      <c r="WYT11" s="77"/>
      <c r="WYU11" s="77"/>
      <c r="WYV11" s="77"/>
      <c r="WYW11" s="77"/>
      <c r="WYX11" s="77"/>
      <c r="WYY11" s="77"/>
      <c r="WYZ11" s="77"/>
      <c r="WZA11" s="77"/>
      <c r="WZB11" s="77"/>
      <c r="WZC11" s="77"/>
      <c r="WZD11" s="77"/>
      <c r="WZE11" s="77"/>
      <c r="WZF11" s="77"/>
      <c r="WZG11" s="77"/>
      <c r="WZH11" s="77"/>
      <c r="WZI11" s="77"/>
      <c r="WZJ11" s="77"/>
      <c r="WZK11" s="77"/>
      <c r="WZL11" s="77"/>
      <c r="WZM11" s="77"/>
      <c r="WZN11" s="77"/>
      <c r="WZO11" s="77"/>
      <c r="WZP11" s="77"/>
      <c r="WZQ11" s="77"/>
      <c r="WZR11" s="77"/>
      <c r="WZS11" s="77"/>
      <c r="WZT11" s="77"/>
      <c r="WZU11" s="77"/>
      <c r="WZV11" s="77"/>
      <c r="WZW11" s="77"/>
      <c r="WZX11" s="77"/>
      <c r="WZY11" s="77"/>
      <c r="WZZ11" s="77"/>
      <c r="XAA11" s="77"/>
      <c r="XAB11" s="77"/>
      <c r="XAC11" s="77"/>
      <c r="XAD11" s="77"/>
      <c r="XAE11" s="77"/>
      <c r="XAF11" s="77"/>
      <c r="XAG11" s="77"/>
      <c r="XAH11" s="77"/>
      <c r="XAI11" s="77"/>
      <c r="XAJ11" s="77"/>
      <c r="XAK11" s="77"/>
      <c r="XAL11" s="77"/>
      <c r="XAM11" s="77"/>
      <c r="XAN11" s="77"/>
      <c r="XAO11" s="77"/>
      <c r="XAP11" s="77"/>
      <c r="XAQ11" s="77"/>
      <c r="XAR11" s="77"/>
      <c r="XAS11" s="77"/>
      <c r="XAT11" s="77"/>
      <c r="XAU11" s="77"/>
      <c r="XAV11" s="77"/>
      <c r="XAW11" s="77"/>
      <c r="XAX11" s="77"/>
      <c r="XAY11" s="77"/>
      <c r="XAZ11" s="77"/>
      <c r="XBA11" s="77"/>
      <c r="XBB11" s="77"/>
      <c r="XBC11" s="77"/>
      <c r="XBD11" s="77"/>
      <c r="XBE11" s="77"/>
      <c r="XBF11" s="77"/>
      <c r="XBG11" s="77"/>
      <c r="XBH11" s="77"/>
      <c r="XBI11" s="77"/>
      <c r="XBJ11" s="77"/>
      <c r="XBK11" s="77"/>
      <c r="XBL11" s="77"/>
      <c r="XBM11" s="77"/>
      <c r="XBN11" s="77"/>
      <c r="XBO11" s="77"/>
      <c r="XBP11" s="77"/>
      <c r="XBQ11" s="77"/>
      <c r="XBR11" s="77"/>
      <c r="XBS11" s="77"/>
      <c r="XBT11" s="77"/>
      <c r="XBU11" s="77"/>
      <c r="XBV11" s="77"/>
      <c r="XBW11" s="77"/>
      <c r="XBX11" s="77"/>
      <c r="XBY11" s="77"/>
      <c r="XBZ11" s="77"/>
      <c r="XCA11" s="77"/>
      <c r="XCB11" s="77"/>
      <c r="XCC11" s="77"/>
      <c r="XCD11" s="77"/>
      <c r="XCE11" s="77"/>
      <c r="XCF11" s="77"/>
      <c r="XCG11" s="77"/>
      <c r="XCH11" s="77"/>
      <c r="XCI11" s="77"/>
      <c r="XCJ11" s="77"/>
      <c r="XCK11" s="77"/>
      <c r="XCL11" s="77"/>
      <c r="XCM11" s="77"/>
      <c r="XCN11" s="77"/>
      <c r="XCO11" s="77"/>
      <c r="XCP11" s="77"/>
      <c r="XCQ11" s="77"/>
      <c r="XCR11" s="77"/>
      <c r="XCS11" s="77"/>
      <c r="XCT11" s="77"/>
      <c r="XCU11" s="77"/>
      <c r="XCV11" s="77"/>
      <c r="XCW11" s="77"/>
      <c r="XCX11" s="77"/>
      <c r="XCY11" s="77"/>
      <c r="XCZ11" s="77"/>
      <c r="XDA11" s="77"/>
      <c r="XDB11" s="77"/>
      <c r="XDC11" s="77"/>
      <c r="XDD11" s="77"/>
      <c r="XDE11" s="77"/>
      <c r="XDF11" s="77"/>
      <c r="XDG11" s="77"/>
      <c r="XDH11" s="77"/>
      <c r="XDI11" s="77"/>
      <c r="XDJ11" s="77"/>
      <c r="XDK11" s="77"/>
      <c r="XDL11" s="77"/>
      <c r="XDM11" s="77"/>
      <c r="XDN11" s="77"/>
      <c r="XDO11" s="77"/>
      <c r="XDP11" s="77"/>
      <c r="XDQ11" s="77"/>
      <c r="XDR11" s="77"/>
      <c r="XDS11" s="77"/>
      <c r="XDT11" s="77"/>
      <c r="XDU11" s="77"/>
      <c r="XDV11" s="77"/>
      <c r="XDW11" s="77"/>
      <c r="XDX11" s="77"/>
      <c r="XDY11" s="77"/>
      <c r="XDZ11" s="77"/>
      <c r="XEA11" s="77"/>
      <c r="XEB11" s="77"/>
      <c r="XEC11" s="77"/>
      <c r="XED11" s="77"/>
      <c r="XEE11" s="77"/>
      <c r="XEF11" s="77"/>
      <c r="XEG11" s="77"/>
      <c r="XEH11" s="77"/>
      <c r="XEI11" s="77"/>
      <c r="XEJ11" s="77"/>
      <c r="XEK11" s="77"/>
      <c r="XEL11" s="77"/>
      <c r="XEM11" s="77"/>
      <c r="XEN11" s="77"/>
      <c r="XEO11" s="77"/>
      <c r="XEP11" s="77"/>
      <c r="XEQ11" s="77"/>
      <c r="XER11" s="77"/>
      <c r="XES11" s="77"/>
      <c r="XET11" s="77"/>
      <c r="XEU11" s="77"/>
      <c r="XEV11" s="77"/>
      <c r="XEW11" s="77"/>
      <c r="XEX11" s="77"/>
      <c r="XEY11" s="77"/>
      <c r="XEZ11" s="77"/>
      <c r="XFA11" s="77"/>
      <c r="XFB11" s="77"/>
    </row>
    <row r="12" spans="1:16382" s="6" customFormat="1" ht="11.25" customHeight="1">
      <c r="A12" s="80"/>
      <c r="B12" s="42" t="s">
        <v>124</v>
      </c>
      <c r="C12" s="381" t="s">
        <v>126</v>
      </c>
      <c r="D12" s="381" t="s">
        <v>125</v>
      </c>
      <c r="E12" s="5" t="s">
        <v>66</v>
      </c>
      <c r="F12" s="446"/>
      <c r="G12" s="44"/>
      <c r="H12" s="107">
        <f t="shared" ref="H12:K13" si="0">787000000/2</f>
        <v>393500000</v>
      </c>
      <c r="I12" s="107">
        <f t="shared" si="0"/>
        <v>393500000</v>
      </c>
      <c r="J12" s="107">
        <f t="shared" si="0"/>
        <v>393500000</v>
      </c>
      <c r="K12" s="107">
        <f t="shared" si="0"/>
        <v>393500000</v>
      </c>
      <c r="L12" s="107">
        <v>320000000</v>
      </c>
      <c r="M12" s="107">
        <v>320000000</v>
      </c>
      <c r="N12" s="107">
        <v>320000000</v>
      </c>
      <c r="O12" s="107">
        <v>320000000</v>
      </c>
      <c r="P12" s="44"/>
      <c r="Q12" s="107">
        <v>320000000</v>
      </c>
      <c r="R12" s="107">
        <v>320000000</v>
      </c>
      <c r="S12" s="107">
        <v>320000000</v>
      </c>
      <c r="T12" s="107">
        <v>384500000</v>
      </c>
      <c r="U12" s="107">
        <v>384500000</v>
      </c>
      <c r="V12" s="107">
        <v>366500000</v>
      </c>
      <c r="W12" s="107">
        <v>366500000</v>
      </c>
      <c r="X12" s="107">
        <v>500000000</v>
      </c>
      <c r="Y12" s="107"/>
      <c r="Z12" s="107"/>
      <c r="AA12" s="107"/>
      <c r="AB12" s="80"/>
    </row>
    <row r="13" spans="1:16382" s="6" customFormat="1" ht="24" customHeight="1">
      <c r="A13" s="80"/>
      <c r="B13" s="42" t="s">
        <v>74</v>
      </c>
      <c r="C13" s="382"/>
      <c r="D13" s="404"/>
      <c r="E13" s="5" t="s">
        <v>66</v>
      </c>
      <c r="F13" s="447"/>
      <c r="G13" s="44"/>
      <c r="H13" s="107">
        <f t="shared" si="0"/>
        <v>393500000</v>
      </c>
      <c r="I13" s="107">
        <f t="shared" si="0"/>
        <v>393500000</v>
      </c>
      <c r="J13" s="107">
        <f t="shared" si="0"/>
        <v>393500000</v>
      </c>
      <c r="K13" s="107">
        <f t="shared" si="0"/>
        <v>393500000</v>
      </c>
      <c r="L13" s="107">
        <v>320000000</v>
      </c>
      <c r="M13" s="107">
        <v>320000000</v>
      </c>
      <c r="N13" s="107">
        <v>320000000</v>
      </c>
      <c r="O13" s="107">
        <v>320000000</v>
      </c>
      <c r="P13" s="44"/>
      <c r="Q13" s="107">
        <v>320000000</v>
      </c>
      <c r="R13" s="107">
        <v>320000000</v>
      </c>
      <c r="S13" s="107">
        <v>320000000</v>
      </c>
      <c r="T13" s="107">
        <v>384500000</v>
      </c>
      <c r="U13" s="107">
        <v>384500000</v>
      </c>
      <c r="V13" s="107">
        <v>366500000</v>
      </c>
      <c r="W13" s="107">
        <v>366500000</v>
      </c>
      <c r="X13" s="107">
        <v>500000000</v>
      </c>
      <c r="Y13" s="107"/>
      <c r="Z13" s="107"/>
      <c r="AA13" s="107"/>
      <c r="AB13" s="80"/>
    </row>
    <row r="14" spans="1:16382" s="6" customFormat="1" ht="57" customHeight="1">
      <c r="A14" s="80"/>
      <c r="B14" s="42" t="s">
        <v>127</v>
      </c>
      <c r="C14" s="74" t="s">
        <v>381</v>
      </c>
      <c r="D14" s="274" t="s">
        <v>32</v>
      </c>
      <c r="E14" s="5" t="s">
        <v>31</v>
      </c>
      <c r="F14" s="447"/>
      <c r="G14" s="44"/>
      <c r="H14" s="450"/>
      <c r="I14" s="451"/>
      <c r="J14" s="108">
        <v>1.2</v>
      </c>
      <c r="K14" s="108">
        <v>0.3</v>
      </c>
      <c r="L14" s="448"/>
      <c r="M14" s="449"/>
      <c r="N14" s="108">
        <v>1.87995377787944</v>
      </c>
      <c r="O14" s="108">
        <v>1.87995377787944</v>
      </c>
      <c r="P14" s="44"/>
      <c r="Q14" s="108">
        <v>1.87995377787944</v>
      </c>
      <c r="R14" s="108">
        <v>3.6182759</v>
      </c>
      <c r="S14" s="184">
        <v>3.7308773627504843</v>
      </c>
      <c r="T14" s="184">
        <v>5.6396771442458196</v>
      </c>
      <c r="U14" s="184">
        <v>6.1811977914110861</v>
      </c>
      <c r="V14" s="184">
        <v>9.6746478524639468</v>
      </c>
      <c r="W14" s="184">
        <v>11.741797553130784</v>
      </c>
      <c r="X14" s="297">
        <v>2.1557860235373427</v>
      </c>
      <c r="Y14" s="184"/>
      <c r="Z14" s="184"/>
      <c r="AA14" s="184"/>
      <c r="AB14" s="80"/>
    </row>
    <row r="15" spans="1:16382" s="6" customFormat="1" ht="29.25" customHeight="1">
      <c r="A15" s="80"/>
      <c r="B15" s="42" t="s">
        <v>225</v>
      </c>
      <c r="C15" s="443" t="s">
        <v>268</v>
      </c>
      <c r="D15" s="381" t="s">
        <v>116</v>
      </c>
      <c r="E15" s="5" t="s">
        <v>31</v>
      </c>
      <c r="F15" s="447"/>
      <c r="G15" s="44"/>
      <c r="H15" s="98">
        <v>0.97905755724002397</v>
      </c>
      <c r="I15" s="98">
        <v>0.97905755724002397</v>
      </c>
      <c r="J15" s="98">
        <v>0.98204837577825499</v>
      </c>
      <c r="K15" s="98">
        <v>0.98204837577825499</v>
      </c>
      <c r="L15" s="98">
        <v>0.95669999999999999</v>
      </c>
      <c r="M15" s="98">
        <v>0.95669999999999999</v>
      </c>
      <c r="N15" s="98">
        <v>0.96860455551436897</v>
      </c>
      <c r="O15" s="183">
        <v>0.98227395339805224</v>
      </c>
      <c r="P15" s="44"/>
      <c r="Q15" s="183">
        <v>0.98227395339805224</v>
      </c>
      <c r="R15" s="437"/>
      <c r="S15" s="438"/>
      <c r="T15" s="438"/>
      <c r="U15" s="438"/>
      <c r="V15" s="438"/>
      <c r="W15" s="438"/>
      <c r="X15" s="438"/>
      <c r="Y15" s="438"/>
      <c r="Z15" s="438"/>
      <c r="AA15" s="439"/>
      <c r="AB15" s="80"/>
    </row>
    <row r="16" spans="1:16382" s="6" customFormat="1" ht="29.25" customHeight="1">
      <c r="A16" s="80"/>
      <c r="B16" s="42" t="s">
        <v>226</v>
      </c>
      <c r="C16" s="444"/>
      <c r="D16" s="404"/>
      <c r="E16" s="5" t="s">
        <v>31</v>
      </c>
      <c r="F16" s="447"/>
      <c r="G16" s="44"/>
      <c r="H16" s="98">
        <v>0.98856452214794954</v>
      </c>
      <c r="I16" s="98">
        <v>0.98856452214794954</v>
      </c>
      <c r="J16" s="98">
        <v>1</v>
      </c>
      <c r="K16" s="98">
        <v>1</v>
      </c>
      <c r="L16" s="98">
        <v>0.98619999999999997</v>
      </c>
      <c r="M16" s="98">
        <v>0.98619999999999997</v>
      </c>
      <c r="N16" s="98">
        <v>1</v>
      </c>
      <c r="O16" s="183">
        <v>0.98153694958574955</v>
      </c>
      <c r="P16" s="44"/>
      <c r="Q16" s="183">
        <v>0.98153694958574955</v>
      </c>
      <c r="R16" s="440"/>
      <c r="S16" s="441"/>
      <c r="T16" s="441"/>
      <c r="U16" s="441"/>
      <c r="V16" s="441"/>
      <c r="W16" s="441"/>
      <c r="X16" s="441"/>
      <c r="Y16" s="441"/>
      <c r="Z16" s="441"/>
      <c r="AA16" s="442"/>
      <c r="AB16" s="80"/>
    </row>
    <row r="17" spans="1:16382" s="6" customFormat="1" ht="28.5" customHeight="1">
      <c r="A17" s="80"/>
      <c r="B17" s="30" t="s">
        <v>222</v>
      </c>
      <c r="C17" s="444"/>
      <c r="D17" s="404"/>
      <c r="E17" s="30" t="s">
        <v>119</v>
      </c>
      <c r="F17" s="447"/>
      <c r="G17" s="44"/>
      <c r="H17" s="107">
        <v>300797469.21500003</v>
      </c>
      <c r="I17" s="107">
        <v>300797469.21500003</v>
      </c>
      <c r="J17" s="107">
        <v>292794167.35698384</v>
      </c>
      <c r="K17" s="107">
        <v>292794167.35698384</v>
      </c>
      <c r="L17" s="107">
        <v>296106141.46700007</v>
      </c>
      <c r="M17" s="107">
        <v>296106141.46700007</v>
      </c>
      <c r="N17" s="107">
        <v>275805404.27200001</v>
      </c>
      <c r="O17" s="107">
        <v>279759249.45200002</v>
      </c>
      <c r="P17" s="44"/>
      <c r="Q17" s="107">
        <v>279759249.45200002</v>
      </c>
      <c r="R17" s="107">
        <v>279759249.45200002</v>
      </c>
      <c r="S17" s="185">
        <v>272343334.949</v>
      </c>
      <c r="T17" s="185">
        <v>272343334.949</v>
      </c>
      <c r="U17" s="185">
        <v>286200367</v>
      </c>
      <c r="V17" s="185">
        <v>286200367</v>
      </c>
      <c r="W17" s="185">
        <v>291212008.685</v>
      </c>
      <c r="X17" s="185">
        <v>291212008.685</v>
      </c>
      <c r="Y17" s="185"/>
      <c r="Z17" s="185"/>
      <c r="AA17" s="185"/>
      <c r="AB17" s="80"/>
    </row>
    <row r="18" spans="1:16382" s="6" customFormat="1" ht="31.5" customHeight="1">
      <c r="A18" s="80"/>
      <c r="B18" s="30" t="s">
        <v>223</v>
      </c>
      <c r="C18" s="445"/>
      <c r="D18" s="404"/>
      <c r="E18" s="30" t="s">
        <v>119</v>
      </c>
      <c r="F18" s="447"/>
      <c r="G18" s="44"/>
      <c r="H18" s="107">
        <v>102351089.05600001</v>
      </c>
      <c r="I18" s="107">
        <v>102351089.05600001</v>
      </c>
      <c r="J18" s="107">
        <v>103688989.68281001</v>
      </c>
      <c r="K18" s="107">
        <v>103688989.68281001</v>
      </c>
      <c r="L18" s="107">
        <v>103762503.63999999</v>
      </c>
      <c r="M18" s="107">
        <v>103762503.63999999</v>
      </c>
      <c r="N18" s="107">
        <v>98269992.237999991</v>
      </c>
      <c r="O18" s="107">
        <v>95868333.934</v>
      </c>
      <c r="P18" s="44"/>
      <c r="Q18" s="107">
        <v>95868333.934</v>
      </c>
      <c r="R18" s="107">
        <v>95868333.934</v>
      </c>
      <c r="S18" s="107">
        <v>89570566.975999996</v>
      </c>
      <c r="T18" s="107">
        <v>89570566.975999996</v>
      </c>
      <c r="U18" s="107">
        <v>90304045</v>
      </c>
      <c r="V18" s="107">
        <v>90304045</v>
      </c>
      <c r="W18" s="107">
        <v>94679766.254999995</v>
      </c>
      <c r="X18" s="107">
        <v>94679766.254999995</v>
      </c>
      <c r="Y18" s="107"/>
      <c r="Z18" s="107"/>
      <c r="AA18" s="107"/>
      <c r="AB18" s="80"/>
    </row>
    <row r="19" spans="1:16382" s="3" customFormat="1">
      <c r="A19" s="26"/>
      <c r="B19" s="386" t="s">
        <v>105</v>
      </c>
      <c r="C19" s="387"/>
      <c r="D19" s="387"/>
      <c r="E19" s="387"/>
      <c r="F19" s="387"/>
      <c r="G19" s="44"/>
      <c r="H19" s="71"/>
      <c r="I19" s="71"/>
      <c r="J19" s="71"/>
      <c r="K19" s="71"/>
      <c r="L19" s="71"/>
      <c r="M19" s="72"/>
      <c r="N19" s="71"/>
      <c r="O19" s="71"/>
      <c r="P19" s="44"/>
      <c r="Q19" s="71"/>
      <c r="R19" s="71"/>
      <c r="S19" s="71"/>
      <c r="T19" s="73"/>
      <c r="U19" s="71"/>
      <c r="V19" s="71"/>
      <c r="W19" s="71"/>
      <c r="X19" s="71"/>
      <c r="Y19" s="71"/>
      <c r="Z19" s="71"/>
      <c r="AA19" s="71"/>
      <c r="AB19" s="26"/>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c r="IW19" s="77"/>
      <c r="IX19" s="77"/>
      <c r="IY19" s="77"/>
      <c r="IZ19" s="77"/>
      <c r="JA19" s="77"/>
      <c r="JB19" s="77"/>
      <c r="JC19" s="77"/>
      <c r="JD19" s="77"/>
      <c r="JE19" s="77"/>
      <c r="JF19" s="77"/>
      <c r="JG19" s="77"/>
      <c r="JH19" s="77"/>
      <c r="JI19" s="77"/>
      <c r="JJ19" s="77"/>
      <c r="JK19" s="77"/>
      <c r="JL19" s="77"/>
      <c r="JM19" s="77"/>
      <c r="JN19" s="77"/>
      <c r="JO19" s="77"/>
      <c r="JP19" s="77"/>
      <c r="JQ19" s="77"/>
      <c r="JR19" s="77"/>
      <c r="JS19" s="77"/>
      <c r="JT19" s="77"/>
      <c r="JU19" s="77"/>
      <c r="JV19" s="77"/>
      <c r="JW19" s="77"/>
      <c r="JX19" s="77"/>
      <c r="JY19" s="77"/>
      <c r="JZ19" s="77"/>
      <c r="KA19" s="77"/>
      <c r="KB19" s="77"/>
      <c r="KC19" s="77"/>
      <c r="KD19" s="77"/>
      <c r="KE19" s="77"/>
      <c r="KF19" s="77"/>
      <c r="KG19" s="77"/>
      <c r="KH19" s="77"/>
      <c r="KI19" s="77"/>
      <c r="KJ19" s="77"/>
      <c r="KK19" s="77"/>
      <c r="KL19" s="77"/>
      <c r="KM19" s="77"/>
      <c r="KN19" s="77"/>
      <c r="KO19" s="77"/>
      <c r="KP19" s="77"/>
      <c r="KQ19" s="77"/>
      <c r="KR19" s="77"/>
      <c r="KS19" s="77"/>
      <c r="KT19" s="77"/>
      <c r="KU19" s="77"/>
      <c r="KV19" s="77"/>
      <c r="KW19" s="77"/>
      <c r="KX19" s="77"/>
      <c r="KY19" s="77"/>
      <c r="KZ19" s="77"/>
      <c r="LA19" s="77"/>
      <c r="LB19" s="77"/>
      <c r="LC19" s="77"/>
      <c r="LD19" s="77"/>
      <c r="LE19" s="77"/>
      <c r="LF19" s="77"/>
      <c r="LG19" s="77"/>
      <c r="LH19" s="77"/>
      <c r="LI19" s="77"/>
      <c r="LJ19" s="77"/>
      <c r="LK19" s="77"/>
      <c r="LL19" s="77"/>
      <c r="LM19" s="77"/>
      <c r="LN19" s="77"/>
      <c r="LO19" s="77"/>
      <c r="LP19" s="77"/>
      <c r="LQ19" s="77"/>
      <c r="LR19" s="77"/>
      <c r="LS19" s="77"/>
      <c r="LT19" s="77"/>
      <c r="LU19" s="77"/>
      <c r="LV19" s="77"/>
      <c r="LW19" s="77"/>
      <c r="LX19" s="77"/>
      <c r="LY19" s="77"/>
      <c r="LZ19" s="77"/>
      <c r="MA19" s="77"/>
      <c r="MB19" s="77"/>
      <c r="MC19" s="77"/>
      <c r="MD19" s="77"/>
      <c r="ME19" s="77"/>
      <c r="MF19" s="77"/>
      <c r="MG19" s="77"/>
      <c r="MH19" s="77"/>
      <c r="MI19" s="77"/>
      <c r="MJ19" s="77"/>
      <c r="MK19" s="77"/>
      <c r="ML19" s="77"/>
      <c r="MM19" s="77"/>
      <c r="MN19" s="77"/>
      <c r="MO19" s="77"/>
      <c r="MP19" s="77"/>
      <c r="MQ19" s="77"/>
      <c r="MR19" s="77"/>
      <c r="MS19" s="77"/>
      <c r="MT19" s="77"/>
      <c r="MU19" s="77"/>
      <c r="MV19" s="77"/>
      <c r="MW19" s="77"/>
      <c r="MX19" s="77"/>
      <c r="MY19" s="77"/>
      <c r="MZ19" s="77"/>
      <c r="NA19" s="77"/>
      <c r="NB19" s="77"/>
      <c r="NC19" s="77"/>
      <c r="ND19" s="77"/>
      <c r="NE19" s="77"/>
      <c r="NF19" s="77"/>
      <c r="NG19" s="77"/>
      <c r="NH19" s="77"/>
      <c r="NI19" s="77"/>
      <c r="NJ19" s="77"/>
      <c r="NK19" s="77"/>
      <c r="NL19" s="77"/>
      <c r="NM19" s="77"/>
      <c r="NN19" s="77"/>
      <c r="NO19" s="77"/>
      <c r="NP19" s="77"/>
      <c r="NQ19" s="77"/>
      <c r="NR19" s="77"/>
      <c r="NS19" s="77"/>
      <c r="NT19" s="77"/>
      <c r="NU19" s="77"/>
      <c r="NV19" s="77"/>
      <c r="NW19" s="77"/>
      <c r="NX19" s="77"/>
      <c r="NY19" s="77"/>
      <c r="NZ19" s="77"/>
      <c r="OA19" s="77"/>
      <c r="OB19" s="77"/>
      <c r="OC19" s="77"/>
      <c r="OD19" s="77"/>
      <c r="OE19" s="77"/>
      <c r="OF19" s="77"/>
      <c r="OG19" s="77"/>
      <c r="OH19" s="77"/>
      <c r="OI19" s="77"/>
      <c r="OJ19" s="77"/>
      <c r="OK19" s="77"/>
      <c r="OL19" s="77"/>
      <c r="OM19" s="77"/>
      <c r="ON19" s="77"/>
      <c r="OO19" s="77"/>
      <c r="OP19" s="77"/>
      <c r="OQ19" s="77"/>
      <c r="OR19" s="77"/>
      <c r="OS19" s="77"/>
      <c r="OT19" s="77"/>
      <c r="OU19" s="77"/>
      <c r="OV19" s="77"/>
      <c r="OW19" s="77"/>
      <c r="OX19" s="77"/>
      <c r="OY19" s="77"/>
      <c r="OZ19" s="77"/>
      <c r="PA19" s="77"/>
      <c r="PB19" s="77"/>
      <c r="PC19" s="77"/>
      <c r="PD19" s="77"/>
      <c r="PE19" s="77"/>
      <c r="PF19" s="77"/>
      <c r="PG19" s="77"/>
      <c r="PH19" s="77"/>
      <c r="PI19" s="77"/>
      <c r="PJ19" s="77"/>
      <c r="PK19" s="77"/>
      <c r="PL19" s="77"/>
      <c r="PM19" s="77"/>
      <c r="PN19" s="77"/>
      <c r="PO19" s="77"/>
      <c r="PP19" s="77"/>
      <c r="PQ19" s="77"/>
      <c r="PR19" s="77"/>
      <c r="PS19" s="77"/>
      <c r="PT19" s="77"/>
      <c r="PU19" s="77"/>
      <c r="PV19" s="77"/>
      <c r="PW19" s="77"/>
      <c r="PX19" s="77"/>
      <c r="PY19" s="77"/>
      <c r="PZ19" s="77"/>
      <c r="QA19" s="77"/>
      <c r="QB19" s="77"/>
      <c r="QC19" s="77"/>
      <c r="QD19" s="77"/>
      <c r="QE19" s="77"/>
      <c r="QF19" s="77"/>
      <c r="QG19" s="77"/>
      <c r="QH19" s="77"/>
      <c r="QI19" s="77"/>
      <c r="QJ19" s="77"/>
      <c r="QK19" s="77"/>
      <c r="QL19" s="77"/>
      <c r="QM19" s="77"/>
      <c r="QN19" s="77"/>
      <c r="QO19" s="77"/>
      <c r="QP19" s="77"/>
      <c r="QQ19" s="77"/>
      <c r="QR19" s="77"/>
      <c r="QS19" s="77"/>
      <c r="QT19" s="77"/>
      <c r="QU19" s="77"/>
      <c r="QV19" s="77"/>
      <c r="QW19" s="77"/>
      <c r="QX19" s="77"/>
      <c r="QY19" s="77"/>
      <c r="QZ19" s="77"/>
      <c r="RA19" s="77"/>
      <c r="RB19" s="77"/>
      <c r="RC19" s="77"/>
      <c r="RD19" s="77"/>
      <c r="RE19" s="77"/>
      <c r="RF19" s="77"/>
      <c r="RG19" s="77"/>
      <c r="RH19" s="77"/>
      <c r="RI19" s="77"/>
      <c r="RJ19" s="77"/>
      <c r="RK19" s="77"/>
      <c r="RL19" s="77"/>
      <c r="RM19" s="77"/>
      <c r="RN19" s="77"/>
      <c r="RO19" s="77"/>
      <c r="RP19" s="77"/>
      <c r="RQ19" s="77"/>
      <c r="RR19" s="77"/>
      <c r="RS19" s="77"/>
      <c r="RT19" s="77"/>
      <c r="RU19" s="77"/>
      <c r="RV19" s="77"/>
      <c r="RW19" s="77"/>
      <c r="RX19" s="77"/>
      <c r="RY19" s="77"/>
      <c r="RZ19" s="77"/>
      <c r="SA19" s="77"/>
      <c r="SB19" s="77"/>
      <c r="SC19" s="77"/>
      <c r="SD19" s="77"/>
      <c r="SE19" s="77"/>
      <c r="SF19" s="77"/>
      <c r="SG19" s="77"/>
      <c r="SH19" s="77"/>
      <c r="SI19" s="77"/>
      <c r="SJ19" s="77"/>
      <c r="SK19" s="77"/>
      <c r="SL19" s="77"/>
      <c r="SM19" s="77"/>
      <c r="SN19" s="77"/>
      <c r="SO19" s="77"/>
      <c r="SP19" s="77"/>
      <c r="SQ19" s="77"/>
      <c r="SR19" s="77"/>
      <c r="SS19" s="77"/>
      <c r="ST19" s="77"/>
      <c r="SU19" s="77"/>
      <c r="SV19" s="77"/>
      <c r="SW19" s="77"/>
      <c r="SX19" s="77"/>
      <c r="SY19" s="77"/>
      <c r="SZ19" s="77"/>
      <c r="TA19" s="77"/>
      <c r="TB19" s="77"/>
      <c r="TC19" s="77"/>
      <c r="TD19" s="77"/>
      <c r="TE19" s="77"/>
      <c r="TF19" s="77"/>
      <c r="TG19" s="77"/>
      <c r="TH19" s="77"/>
      <c r="TI19" s="77"/>
      <c r="TJ19" s="77"/>
      <c r="TK19" s="77"/>
      <c r="TL19" s="77"/>
      <c r="TM19" s="77"/>
      <c r="TN19" s="77"/>
      <c r="TO19" s="77"/>
      <c r="TP19" s="77"/>
      <c r="TQ19" s="77"/>
      <c r="TR19" s="77"/>
      <c r="TS19" s="77"/>
      <c r="TT19" s="77"/>
      <c r="TU19" s="77"/>
      <c r="TV19" s="77"/>
      <c r="TW19" s="77"/>
      <c r="TX19" s="77"/>
      <c r="TY19" s="77"/>
      <c r="TZ19" s="77"/>
      <c r="UA19" s="77"/>
      <c r="UB19" s="77"/>
      <c r="UC19" s="77"/>
      <c r="UD19" s="77"/>
      <c r="UE19" s="77"/>
      <c r="UF19" s="77"/>
      <c r="UG19" s="77"/>
      <c r="UH19" s="77"/>
      <c r="UI19" s="77"/>
      <c r="UJ19" s="77"/>
      <c r="UK19" s="77"/>
      <c r="UL19" s="77"/>
      <c r="UM19" s="77"/>
      <c r="UN19" s="77"/>
      <c r="UO19" s="77"/>
      <c r="UP19" s="77"/>
      <c r="UQ19" s="77"/>
      <c r="UR19" s="77"/>
      <c r="US19" s="77"/>
      <c r="UT19" s="77"/>
      <c r="UU19" s="77"/>
      <c r="UV19" s="77"/>
      <c r="UW19" s="77"/>
      <c r="UX19" s="77"/>
      <c r="UY19" s="77"/>
      <c r="UZ19" s="77"/>
      <c r="VA19" s="77"/>
      <c r="VB19" s="77"/>
      <c r="VC19" s="77"/>
      <c r="VD19" s="77"/>
      <c r="VE19" s="77"/>
      <c r="VF19" s="77"/>
      <c r="VG19" s="77"/>
      <c r="VH19" s="77"/>
      <c r="VI19" s="77"/>
      <c r="VJ19" s="77"/>
      <c r="VK19" s="77"/>
      <c r="VL19" s="77"/>
      <c r="VM19" s="77"/>
      <c r="VN19" s="77"/>
      <c r="VO19" s="77"/>
      <c r="VP19" s="77"/>
      <c r="VQ19" s="77"/>
      <c r="VR19" s="77"/>
      <c r="VS19" s="77"/>
      <c r="VT19" s="77"/>
      <c r="VU19" s="77"/>
      <c r="VV19" s="77"/>
      <c r="VW19" s="77"/>
      <c r="VX19" s="77"/>
      <c r="VY19" s="77"/>
      <c r="VZ19" s="77"/>
      <c r="WA19" s="77"/>
      <c r="WB19" s="77"/>
      <c r="WC19" s="77"/>
      <c r="WD19" s="77"/>
      <c r="WE19" s="77"/>
      <c r="WF19" s="77"/>
      <c r="WG19" s="77"/>
      <c r="WH19" s="77"/>
      <c r="WI19" s="77"/>
      <c r="WJ19" s="77"/>
      <c r="WK19" s="77"/>
      <c r="WL19" s="77"/>
      <c r="WM19" s="77"/>
      <c r="WN19" s="77"/>
      <c r="WO19" s="77"/>
      <c r="WP19" s="77"/>
      <c r="WQ19" s="77"/>
      <c r="WR19" s="77"/>
      <c r="WS19" s="77"/>
      <c r="WT19" s="77"/>
      <c r="WU19" s="77"/>
      <c r="WV19" s="77"/>
      <c r="WW19" s="77"/>
      <c r="WX19" s="77"/>
      <c r="WY19" s="77"/>
      <c r="WZ19" s="77"/>
      <c r="XA19" s="77"/>
      <c r="XB19" s="77"/>
      <c r="XC19" s="77"/>
      <c r="XD19" s="77"/>
      <c r="XE19" s="77"/>
      <c r="XF19" s="77"/>
      <c r="XG19" s="77"/>
      <c r="XH19" s="77"/>
      <c r="XI19" s="77"/>
      <c r="XJ19" s="77"/>
      <c r="XK19" s="77"/>
      <c r="XL19" s="77"/>
      <c r="XM19" s="77"/>
      <c r="XN19" s="77"/>
      <c r="XO19" s="77"/>
      <c r="XP19" s="77"/>
      <c r="XQ19" s="77"/>
      <c r="XR19" s="77"/>
      <c r="XS19" s="77"/>
      <c r="XT19" s="77"/>
      <c r="XU19" s="77"/>
      <c r="XV19" s="77"/>
      <c r="XW19" s="77"/>
      <c r="XX19" s="77"/>
      <c r="XY19" s="77"/>
      <c r="XZ19" s="77"/>
      <c r="YA19" s="77"/>
      <c r="YB19" s="77"/>
      <c r="YC19" s="77"/>
      <c r="YD19" s="77"/>
      <c r="YE19" s="77"/>
      <c r="YF19" s="77"/>
      <c r="YG19" s="77"/>
      <c r="YH19" s="77"/>
      <c r="YI19" s="77"/>
      <c r="YJ19" s="77"/>
      <c r="YK19" s="77"/>
      <c r="YL19" s="77"/>
      <c r="YM19" s="77"/>
      <c r="YN19" s="77"/>
      <c r="YO19" s="77"/>
      <c r="YP19" s="77"/>
      <c r="YQ19" s="77"/>
      <c r="YR19" s="77"/>
      <c r="YS19" s="77"/>
      <c r="YT19" s="77"/>
      <c r="YU19" s="77"/>
      <c r="YV19" s="77"/>
      <c r="YW19" s="77"/>
      <c r="YX19" s="77"/>
      <c r="YY19" s="77"/>
      <c r="YZ19" s="77"/>
      <c r="ZA19" s="77"/>
      <c r="ZB19" s="77"/>
      <c r="ZC19" s="77"/>
      <c r="ZD19" s="77"/>
      <c r="ZE19" s="77"/>
      <c r="ZF19" s="77"/>
      <c r="ZG19" s="77"/>
      <c r="ZH19" s="77"/>
      <c r="ZI19" s="77"/>
      <c r="ZJ19" s="77"/>
      <c r="ZK19" s="77"/>
      <c r="ZL19" s="77"/>
      <c r="ZM19" s="77"/>
      <c r="ZN19" s="77"/>
      <c r="ZO19" s="77"/>
      <c r="ZP19" s="77"/>
      <c r="ZQ19" s="77"/>
      <c r="ZR19" s="77"/>
      <c r="ZS19" s="77"/>
      <c r="ZT19" s="77"/>
      <c r="ZU19" s="77"/>
      <c r="ZV19" s="77"/>
      <c r="ZW19" s="77"/>
      <c r="ZX19" s="77"/>
      <c r="ZY19" s="77"/>
      <c r="ZZ19" s="77"/>
      <c r="AAA19" s="77"/>
      <c r="AAB19" s="77"/>
      <c r="AAC19" s="77"/>
      <c r="AAD19" s="77"/>
      <c r="AAE19" s="77"/>
      <c r="AAF19" s="77"/>
      <c r="AAG19" s="77"/>
      <c r="AAH19" s="77"/>
      <c r="AAI19" s="77"/>
      <c r="AAJ19" s="77"/>
      <c r="AAK19" s="77"/>
      <c r="AAL19" s="77"/>
      <c r="AAM19" s="77"/>
      <c r="AAN19" s="77"/>
      <c r="AAO19" s="77"/>
      <c r="AAP19" s="77"/>
      <c r="AAQ19" s="77"/>
      <c r="AAR19" s="77"/>
      <c r="AAS19" s="77"/>
      <c r="AAT19" s="77"/>
      <c r="AAU19" s="77"/>
      <c r="AAV19" s="77"/>
      <c r="AAW19" s="77"/>
      <c r="AAX19" s="77"/>
      <c r="AAY19" s="77"/>
      <c r="AAZ19" s="77"/>
      <c r="ABA19" s="77"/>
      <c r="ABB19" s="77"/>
      <c r="ABC19" s="77"/>
      <c r="ABD19" s="77"/>
      <c r="ABE19" s="77"/>
      <c r="ABF19" s="77"/>
      <c r="ABG19" s="77"/>
      <c r="ABH19" s="77"/>
      <c r="ABI19" s="77"/>
      <c r="ABJ19" s="77"/>
      <c r="ABK19" s="77"/>
      <c r="ABL19" s="77"/>
      <c r="ABM19" s="77"/>
      <c r="ABN19" s="77"/>
      <c r="ABO19" s="77"/>
      <c r="ABP19" s="77"/>
      <c r="ABQ19" s="77"/>
      <c r="ABR19" s="77"/>
      <c r="ABS19" s="77"/>
      <c r="ABT19" s="77"/>
      <c r="ABU19" s="77"/>
      <c r="ABV19" s="77"/>
      <c r="ABW19" s="77"/>
      <c r="ABX19" s="77"/>
      <c r="ABY19" s="77"/>
      <c r="ABZ19" s="77"/>
      <c r="ACA19" s="77"/>
      <c r="ACB19" s="77"/>
      <c r="ACC19" s="77"/>
      <c r="ACD19" s="77"/>
      <c r="ACE19" s="77"/>
      <c r="ACF19" s="77"/>
      <c r="ACG19" s="77"/>
      <c r="ACH19" s="77"/>
      <c r="ACI19" s="77"/>
      <c r="ACJ19" s="77"/>
      <c r="ACK19" s="77"/>
      <c r="ACL19" s="77"/>
      <c r="ACM19" s="77"/>
      <c r="ACN19" s="77"/>
      <c r="ACO19" s="77"/>
      <c r="ACP19" s="77"/>
      <c r="ACQ19" s="77"/>
      <c r="ACR19" s="77"/>
      <c r="ACS19" s="77"/>
      <c r="ACT19" s="77"/>
      <c r="ACU19" s="77"/>
      <c r="ACV19" s="77"/>
      <c r="ACW19" s="77"/>
      <c r="ACX19" s="77"/>
      <c r="ACY19" s="77"/>
      <c r="ACZ19" s="77"/>
      <c r="ADA19" s="77"/>
      <c r="ADB19" s="77"/>
      <c r="ADC19" s="77"/>
      <c r="ADD19" s="77"/>
      <c r="ADE19" s="77"/>
      <c r="ADF19" s="77"/>
      <c r="ADG19" s="77"/>
      <c r="ADH19" s="77"/>
      <c r="ADI19" s="77"/>
      <c r="ADJ19" s="77"/>
      <c r="ADK19" s="77"/>
      <c r="ADL19" s="77"/>
      <c r="ADM19" s="77"/>
      <c r="ADN19" s="77"/>
      <c r="ADO19" s="77"/>
      <c r="ADP19" s="77"/>
      <c r="ADQ19" s="77"/>
      <c r="ADR19" s="77"/>
      <c r="ADS19" s="77"/>
      <c r="ADT19" s="77"/>
      <c r="ADU19" s="77"/>
      <c r="ADV19" s="77"/>
      <c r="ADW19" s="77"/>
      <c r="ADX19" s="77"/>
      <c r="ADY19" s="77"/>
      <c r="ADZ19" s="77"/>
      <c r="AEA19" s="77"/>
      <c r="AEB19" s="77"/>
      <c r="AEC19" s="77"/>
      <c r="AED19" s="77"/>
      <c r="AEE19" s="77"/>
      <c r="AEF19" s="77"/>
      <c r="AEG19" s="77"/>
      <c r="AEH19" s="77"/>
      <c r="AEI19" s="77"/>
      <c r="AEJ19" s="77"/>
      <c r="AEK19" s="77"/>
      <c r="AEL19" s="77"/>
      <c r="AEM19" s="77"/>
      <c r="AEN19" s="77"/>
      <c r="AEO19" s="77"/>
      <c r="AEP19" s="77"/>
      <c r="AEQ19" s="77"/>
      <c r="AER19" s="77"/>
      <c r="AES19" s="77"/>
      <c r="AET19" s="77"/>
      <c r="AEU19" s="77"/>
      <c r="AEV19" s="77"/>
      <c r="AEW19" s="77"/>
      <c r="AEX19" s="77"/>
      <c r="AEY19" s="77"/>
      <c r="AEZ19" s="77"/>
      <c r="AFA19" s="77"/>
      <c r="AFB19" s="77"/>
      <c r="AFC19" s="77"/>
      <c r="AFD19" s="77"/>
      <c r="AFE19" s="77"/>
      <c r="AFF19" s="77"/>
      <c r="AFG19" s="77"/>
      <c r="AFH19" s="77"/>
      <c r="AFI19" s="77"/>
      <c r="AFJ19" s="77"/>
      <c r="AFK19" s="77"/>
      <c r="AFL19" s="77"/>
      <c r="AFM19" s="77"/>
      <c r="AFN19" s="77"/>
      <c r="AFO19" s="77"/>
      <c r="AFP19" s="77"/>
      <c r="AFQ19" s="77"/>
      <c r="AFR19" s="77"/>
      <c r="AFS19" s="77"/>
      <c r="AFT19" s="77"/>
      <c r="AFU19" s="77"/>
      <c r="AFV19" s="77"/>
      <c r="AFW19" s="77"/>
      <c r="AFX19" s="77"/>
      <c r="AFY19" s="77"/>
      <c r="AFZ19" s="77"/>
      <c r="AGA19" s="77"/>
      <c r="AGB19" s="77"/>
      <c r="AGC19" s="77"/>
      <c r="AGD19" s="77"/>
      <c r="AGE19" s="77"/>
      <c r="AGF19" s="77"/>
      <c r="AGG19" s="77"/>
      <c r="AGH19" s="77"/>
      <c r="AGI19" s="77"/>
      <c r="AGJ19" s="77"/>
      <c r="AGK19" s="77"/>
      <c r="AGL19" s="77"/>
      <c r="AGM19" s="77"/>
      <c r="AGN19" s="77"/>
      <c r="AGO19" s="77"/>
      <c r="AGP19" s="77"/>
      <c r="AGQ19" s="77"/>
      <c r="AGR19" s="77"/>
      <c r="AGS19" s="77"/>
      <c r="AGT19" s="77"/>
      <c r="AGU19" s="77"/>
      <c r="AGV19" s="77"/>
      <c r="AGW19" s="77"/>
      <c r="AGX19" s="77"/>
      <c r="AGY19" s="77"/>
      <c r="AGZ19" s="77"/>
      <c r="AHA19" s="77"/>
      <c r="AHB19" s="77"/>
      <c r="AHC19" s="77"/>
      <c r="AHD19" s="77"/>
      <c r="AHE19" s="77"/>
      <c r="AHF19" s="77"/>
      <c r="AHG19" s="77"/>
      <c r="AHH19" s="77"/>
      <c r="AHI19" s="77"/>
      <c r="AHJ19" s="77"/>
      <c r="AHK19" s="77"/>
      <c r="AHL19" s="77"/>
      <c r="AHM19" s="77"/>
      <c r="AHN19" s="77"/>
      <c r="AHO19" s="77"/>
      <c r="AHP19" s="77"/>
      <c r="AHQ19" s="77"/>
      <c r="AHR19" s="77"/>
      <c r="AHS19" s="77"/>
      <c r="AHT19" s="77"/>
      <c r="AHU19" s="77"/>
      <c r="AHV19" s="77"/>
      <c r="AHW19" s="77"/>
      <c r="AHX19" s="77"/>
      <c r="AHY19" s="77"/>
      <c r="AHZ19" s="77"/>
      <c r="AIA19" s="77"/>
      <c r="AIB19" s="77"/>
      <c r="AIC19" s="77"/>
      <c r="AID19" s="77"/>
      <c r="AIE19" s="77"/>
      <c r="AIF19" s="77"/>
      <c r="AIG19" s="77"/>
      <c r="AIH19" s="77"/>
      <c r="AII19" s="77"/>
      <c r="AIJ19" s="77"/>
      <c r="AIK19" s="77"/>
      <c r="AIL19" s="77"/>
      <c r="AIM19" s="77"/>
      <c r="AIN19" s="77"/>
      <c r="AIO19" s="77"/>
      <c r="AIP19" s="77"/>
      <c r="AIQ19" s="77"/>
      <c r="AIR19" s="77"/>
      <c r="AIS19" s="77"/>
      <c r="AIT19" s="77"/>
      <c r="AIU19" s="77"/>
      <c r="AIV19" s="77"/>
      <c r="AIW19" s="77"/>
      <c r="AIX19" s="77"/>
      <c r="AIY19" s="77"/>
      <c r="AIZ19" s="77"/>
      <c r="AJA19" s="77"/>
      <c r="AJB19" s="77"/>
      <c r="AJC19" s="77"/>
      <c r="AJD19" s="77"/>
      <c r="AJE19" s="77"/>
      <c r="AJF19" s="77"/>
      <c r="AJG19" s="77"/>
      <c r="AJH19" s="77"/>
      <c r="AJI19" s="77"/>
      <c r="AJJ19" s="77"/>
      <c r="AJK19" s="77"/>
      <c r="AJL19" s="77"/>
      <c r="AJM19" s="77"/>
      <c r="AJN19" s="77"/>
      <c r="AJO19" s="77"/>
      <c r="AJP19" s="77"/>
      <c r="AJQ19" s="77"/>
      <c r="AJR19" s="77"/>
      <c r="AJS19" s="77"/>
      <c r="AJT19" s="77"/>
      <c r="AJU19" s="77"/>
      <c r="AJV19" s="77"/>
      <c r="AJW19" s="77"/>
      <c r="AJX19" s="77"/>
      <c r="AJY19" s="77"/>
      <c r="AJZ19" s="77"/>
      <c r="AKA19" s="77"/>
      <c r="AKB19" s="77"/>
      <c r="AKC19" s="77"/>
      <c r="AKD19" s="77"/>
      <c r="AKE19" s="77"/>
      <c r="AKF19" s="77"/>
      <c r="AKG19" s="77"/>
      <c r="AKH19" s="77"/>
      <c r="AKI19" s="77"/>
      <c r="AKJ19" s="77"/>
      <c r="AKK19" s="77"/>
      <c r="AKL19" s="77"/>
      <c r="AKM19" s="77"/>
      <c r="AKN19" s="77"/>
      <c r="AKO19" s="77"/>
      <c r="AKP19" s="77"/>
      <c r="AKQ19" s="77"/>
      <c r="AKR19" s="77"/>
      <c r="AKS19" s="77"/>
      <c r="AKT19" s="77"/>
      <c r="AKU19" s="77"/>
      <c r="AKV19" s="77"/>
      <c r="AKW19" s="77"/>
      <c r="AKX19" s="77"/>
      <c r="AKY19" s="77"/>
      <c r="AKZ19" s="77"/>
      <c r="ALA19" s="77"/>
      <c r="ALB19" s="77"/>
      <c r="ALC19" s="77"/>
      <c r="ALD19" s="77"/>
      <c r="ALE19" s="77"/>
      <c r="ALF19" s="77"/>
      <c r="ALG19" s="77"/>
      <c r="ALH19" s="77"/>
      <c r="ALI19" s="77"/>
      <c r="ALJ19" s="77"/>
      <c r="ALK19" s="77"/>
      <c r="ALL19" s="77"/>
      <c r="ALM19" s="77"/>
      <c r="ALN19" s="77"/>
      <c r="ALO19" s="77"/>
      <c r="ALP19" s="77"/>
      <c r="ALQ19" s="77"/>
      <c r="ALR19" s="77"/>
      <c r="ALS19" s="77"/>
      <c r="ALT19" s="77"/>
      <c r="ALU19" s="77"/>
      <c r="ALV19" s="77"/>
      <c r="ALW19" s="77"/>
      <c r="ALX19" s="77"/>
      <c r="ALY19" s="77"/>
      <c r="ALZ19" s="77"/>
      <c r="AMA19" s="77"/>
      <c r="AMB19" s="77"/>
      <c r="AMC19" s="77"/>
      <c r="AMD19" s="77"/>
      <c r="AME19" s="77"/>
      <c r="AMF19" s="77"/>
      <c r="AMG19" s="77"/>
      <c r="AMH19" s="77"/>
      <c r="AMI19" s="77"/>
      <c r="AMJ19" s="77"/>
      <c r="AMK19" s="77"/>
      <c r="AML19" s="77"/>
      <c r="AMM19" s="77"/>
      <c r="AMN19" s="77"/>
      <c r="AMO19" s="77"/>
      <c r="AMP19" s="77"/>
      <c r="AMQ19" s="77"/>
      <c r="AMR19" s="77"/>
      <c r="AMS19" s="77"/>
      <c r="AMT19" s="77"/>
      <c r="AMU19" s="77"/>
      <c r="AMV19" s="77"/>
      <c r="AMW19" s="77"/>
      <c r="AMX19" s="77"/>
      <c r="AMY19" s="77"/>
      <c r="AMZ19" s="77"/>
      <c r="ANA19" s="77"/>
      <c r="ANB19" s="77"/>
      <c r="ANC19" s="77"/>
      <c r="AND19" s="77"/>
      <c r="ANE19" s="77"/>
      <c r="ANF19" s="77"/>
      <c r="ANG19" s="77"/>
      <c r="ANH19" s="77"/>
      <c r="ANI19" s="77"/>
      <c r="ANJ19" s="77"/>
      <c r="ANK19" s="77"/>
      <c r="ANL19" s="77"/>
      <c r="ANM19" s="77"/>
      <c r="ANN19" s="77"/>
      <c r="ANO19" s="77"/>
      <c r="ANP19" s="77"/>
      <c r="ANQ19" s="77"/>
      <c r="ANR19" s="77"/>
      <c r="ANS19" s="77"/>
      <c r="ANT19" s="77"/>
      <c r="ANU19" s="77"/>
      <c r="ANV19" s="77"/>
      <c r="ANW19" s="77"/>
      <c r="ANX19" s="77"/>
      <c r="ANY19" s="77"/>
      <c r="ANZ19" s="77"/>
      <c r="AOA19" s="77"/>
      <c r="AOB19" s="77"/>
      <c r="AOC19" s="77"/>
      <c r="AOD19" s="77"/>
      <c r="AOE19" s="77"/>
      <c r="AOF19" s="77"/>
      <c r="AOG19" s="77"/>
      <c r="AOH19" s="77"/>
      <c r="AOI19" s="77"/>
      <c r="AOJ19" s="77"/>
      <c r="AOK19" s="77"/>
      <c r="AOL19" s="77"/>
      <c r="AOM19" s="77"/>
      <c r="AON19" s="77"/>
      <c r="AOO19" s="77"/>
      <c r="AOP19" s="77"/>
      <c r="AOQ19" s="77"/>
      <c r="AOR19" s="77"/>
      <c r="AOS19" s="77"/>
      <c r="AOT19" s="77"/>
      <c r="AOU19" s="77"/>
      <c r="AOV19" s="77"/>
      <c r="AOW19" s="77"/>
      <c r="AOX19" s="77"/>
      <c r="AOY19" s="77"/>
      <c r="AOZ19" s="77"/>
      <c r="APA19" s="77"/>
      <c r="APB19" s="77"/>
      <c r="APC19" s="77"/>
      <c r="APD19" s="77"/>
      <c r="APE19" s="77"/>
      <c r="APF19" s="77"/>
      <c r="APG19" s="77"/>
      <c r="APH19" s="77"/>
      <c r="API19" s="77"/>
      <c r="APJ19" s="77"/>
      <c r="APK19" s="77"/>
      <c r="APL19" s="77"/>
      <c r="APM19" s="77"/>
      <c r="APN19" s="77"/>
      <c r="APO19" s="77"/>
      <c r="APP19" s="77"/>
      <c r="APQ19" s="77"/>
      <c r="APR19" s="77"/>
      <c r="APS19" s="77"/>
      <c r="APT19" s="77"/>
      <c r="APU19" s="77"/>
      <c r="APV19" s="77"/>
      <c r="APW19" s="77"/>
      <c r="APX19" s="77"/>
      <c r="APY19" s="77"/>
      <c r="APZ19" s="77"/>
      <c r="AQA19" s="77"/>
      <c r="AQB19" s="77"/>
      <c r="AQC19" s="77"/>
      <c r="AQD19" s="77"/>
      <c r="AQE19" s="77"/>
      <c r="AQF19" s="77"/>
      <c r="AQG19" s="77"/>
      <c r="AQH19" s="77"/>
      <c r="AQI19" s="77"/>
      <c r="AQJ19" s="77"/>
      <c r="AQK19" s="77"/>
      <c r="AQL19" s="77"/>
      <c r="AQM19" s="77"/>
      <c r="AQN19" s="77"/>
      <c r="AQO19" s="77"/>
      <c r="AQP19" s="77"/>
      <c r="AQQ19" s="77"/>
      <c r="AQR19" s="77"/>
      <c r="AQS19" s="77"/>
      <c r="AQT19" s="77"/>
      <c r="AQU19" s="77"/>
      <c r="AQV19" s="77"/>
      <c r="AQW19" s="77"/>
      <c r="AQX19" s="77"/>
      <c r="AQY19" s="77"/>
      <c r="AQZ19" s="77"/>
      <c r="ARA19" s="77"/>
      <c r="ARB19" s="77"/>
      <c r="ARC19" s="77"/>
      <c r="ARD19" s="77"/>
      <c r="ARE19" s="77"/>
      <c r="ARF19" s="77"/>
      <c r="ARG19" s="77"/>
      <c r="ARH19" s="77"/>
      <c r="ARI19" s="77"/>
      <c r="ARJ19" s="77"/>
      <c r="ARK19" s="77"/>
      <c r="ARL19" s="77"/>
      <c r="ARM19" s="77"/>
      <c r="ARN19" s="77"/>
      <c r="ARO19" s="77"/>
      <c r="ARP19" s="77"/>
      <c r="ARQ19" s="77"/>
      <c r="ARR19" s="77"/>
      <c r="ARS19" s="77"/>
      <c r="ART19" s="77"/>
      <c r="ARU19" s="77"/>
      <c r="ARV19" s="77"/>
      <c r="ARW19" s="77"/>
      <c r="ARX19" s="77"/>
      <c r="ARY19" s="77"/>
      <c r="ARZ19" s="77"/>
      <c r="ASA19" s="77"/>
      <c r="ASB19" s="77"/>
      <c r="ASC19" s="77"/>
      <c r="ASD19" s="77"/>
      <c r="ASE19" s="77"/>
      <c r="ASF19" s="77"/>
      <c r="ASG19" s="77"/>
      <c r="ASH19" s="77"/>
      <c r="ASI19" s="77"/>
      <c r="ASJ19" s="77"/>
      <c r="ASK19" s="77"/>
      <c r="ASL19" s="77"/>
      <c r="ASM19" s="77"/>
      <c r="ASN19" s="77"/>
      <c r="ASO19" s="77"/>
      <c r="ASP19" s="77"/>
      <c r="ASQ19" s="77"/>
      <c r="ASR19" s="77"/>
      <c r="ASS19" s="77"/>
      <c r="AST19" s="77"/>
      <c r="ASU19" s="77"/>
      <c r="ASV19" s="77"/>
      <c r="ASW19" s="77"/>
      <c r="ASX19" s="77"/>
      <c r="ASY19" s="77"/>
      <c r="ASZ19" s="77"/>
      <c r="ATA19" s="77"/>
      <c r="ATB19" s="77"/>
      <c r="ATC19" s="77"/>
      <c r="ATD19" s="77"/>
      <c r="ATE19" s="77"/>
      <c r="ATF19" s="77"/>
      <c r="ATG19" s="77"/>
      <c r="ATH19" s="77"/>
      <c r="ATI19" s="77"/>
      <c r="ATJ19" s="77"/>
      <c r="ATK19" s="77"/>
      <c r="ATL19" s="77"/>
      <c r="ATM19" s="77"/>
      <c r="ATN19" s="77"/>
      <c r="ATO19" s="77"/>
      <c r="ATP19" s="77"/>
      <c r="ATQ19" s="77"/>
      <c r="ATR19" s="77"/>
      <c r="ATS19" s="77"/>
      <c r="ATT19" s="77"/>
      <c r="ATU19" s="77"/>
      <c r="ATV19" s="77"/>
      <c r="ATW19" s="77"/>
      <c r="ATX19" s="77"/>
      <c r="ATY19" s="77"/>
      <c r="ATZ19" s="77"/>
      <c r="AUA19" s="77"/>
      <c r="AUB19" s="77"/>
      <c r="AUC19" s="77"/>
      <c r="AUD19" s="77"/>
      <c r="AUE19" s="77"/>
      <c r="AUF19" s="77"/>
      <c r="AUG19" s="77"/>
      <c r="AUH19" s="77"/>
      <c r="AUI19" s="77"/>
      <c r="AUJ19" s="77"/>
      <c r="AUK19" s="77"/>
      <c r="AUL19" s="77"/>
      <c r="AUM19" s="77"/>
      <c r="AUN19" s="77"/>
      <c r="AUO19" s="77"/>
      <c r="AUP19" s="77"/>
      <c r="AUQ19" s="77"/>
      <c r="AUR19" s="77"/>
      <c r="AUS19" s="77"/>
      <c r="AUT19" s="77"/>
      <c r="AUU19" s="77"/>
      <c r="AUV19" s="77"/>
      <c r="AUW19" s="77"/>
      <c r="AUX19" s="77"/>
      <c r="AUY19" s="77"/>
      <c r="AUZ19" s="77"/>
      <c r="AVA19" s="77"/>
      <c r="AVB19" s="77"/>
      <c r="AVC19" s="77"/>
      <c r="AVD19" s="77"/>
      <c r="AVE19" s="77"/>
      <c r="AVF19" s="77"/>
      <c r="AVG19" s="77"/>
      <c r="AVH19" s="77"/>
      <c r="AVI19" s="77"/>
      <c r="AVJ19" s="77"/>
      <c r="AVK19" s="77"/>
      <c r="AVL19" s="77"/>
      <c r="AVM19" s="77"/>
      <c r="AVN19" s="77"/>
      <c r="AVO19" s="77"/>
      <c r="AVP19" s="77"/>
      <c r="AVQ19" s="77"/>
      <c r="AVR19" s="77"/>
      <c r="AVS19" s="77"/>
      <c r="AVT19" s="77"/>
      <c r="AVU19" s="77"/>
      <c r="AVV19" s="77"/>
      <c r="AVW19" s="77"/>
      <c r="AVX19" s="77"/>
      <c r="AVY19" s="77"/>
      <c r="AVZ19" s="77"/>
      <c r="AWA19" s="77"/>
      <c r="AWB19" s="77"/>
      <c r="AWC19" s="77"/>
      <c r="AWD19" s="77"/>
      <c r="AWE19" s="77"/>
      <c r="AWF19" s="77"/>
      <c r="AWG19" s="77"/>
      <c r="AWH19" s="77"/>
      <c r="AWI19" s="77"/>
      <c r="AWJ19" s="77"/>
      <c r="AWK19" s="77"/>
      <c r="AWL19" s="77"/>
      <c r="AWM19" s="77"/>
      <c r="AWN19" s="77"/>
      <c r="AWO19" s="77"/>
      <c r="AWP19" s="77"/>
      <c r="AWQ19" s="77"/>
      <c r="AWR19" s="77"/>
      <c r="AWS19" s="77"/>
      <c r="AWT19" s="77"/>
      <c r="AWU19" s="77"/>
      <c r="AWV19" s="77"/>
      <c r="AWW19" s="77"/>
      <c r="AWX19" s="77"/>
      <c r="AWY19" s="77"/>
      <c r="AWZ19" s="77"/>
      <c r="AXA19" s="77"/>
      <c r="AXB19" s="77"/>
      <c r="AXC19" s="77"/>
      <c r="AXD19" s="77"/>
      <c r="AXE19" s="77"/>
      <c r="AXF19" s="77"/>
      <c r="AXG19" s="77"/>
      <c r="AXH19" s="77"/>
      <c r="AXI19" s="77"/>
      <c r="AXJ19" s="77"/>
      <c r="AXK19" s="77"/>
      <c r="AXL19" s="77"/>
      <c r="AXM19" s="77"/>
      <c r="AXN19" s="77"/>
      <c r="AXO19" s="77"/>
      <c r="AXP19" s="77"/>
      <c r="AXQ19" s="77"/>
      <c r="AXR19" s="77"/>
      <c r="AXS19" s="77"/>
      <c r="AXT19" s="77"/>
      <c r="AXU19" s="77"/>
      <c r="AXV19" s="77"/>
      <c r="AXW19" s="77"/>
      <c r="AXX19" s="77"/>
      <c r="AXY19" s="77"/>
      <c r="AXZ19" s="77"/>
      <c r="AYA19" s="77"/>
      <c r="AYB19" s="77"/>
      <c r="AYC19" s="77"/>
      <c r="AYD19" s="77"/>
      <c r="AYE19" s="77"/>
      <c r="AYF19" s="77"/>
      <c r="AYG19" s="77"/>
      <c r="AYH19" s="77"/>
      <c r="AYI19" s="77"/>
      <c r="AYJ19" s="77"/>
      <c r="AYK19" s="77"/>
      <c r="AYL19" s="77"/>
      <c r="AYM19" s="77"/>
      <c r="AYN19" s="77"/>
      <c r="AYO19" s="77"/>
      <c r="AYP19" s="77"/>
      <c r="AYQ19" s="77"/>
      <c r="AYR19" s="77"/>
      <c r="AYS19" s="77"/>
      <c r="AYT19" s="77"/>
      <c r="AYU19" s="77"/>
      <c r="AYV19" s="77"/>
      <c r="AYW19" s="77"/>
      <c r="AYX19" s="77"/>
      <c r="AYY19" s="77"/>
      <c r="AYZ19" s="77"/>
      <c r="AZA19" s="77"/>
      <c r="AZB19" s="77"/>
      <c r="AZC19" s="77"/>
      <c r="AZD19" s="77"/>
      <c r="AZE19" s="77"/>
      <c r="AZF19" s="77"/>
      <c r="AZG19" s="77"/>
      <c r="AZH19" s="77"/>
      <c r="AZI19" s="77"/>
      <c r="AZJ19" s="77"/>
      <c r="AZK19" s="77"/>
      <c r="AZL19" s="77"/>
      <c r="AZM19" s="77"/>
      <c r="AZN19" s="77"/>
      <c r="AZO19" s="77"/>
      <c r="AZP19" s="77"/>
      <c r="AZQ19" s="77"/>
      <c r="AZR19" s="77"/>
      <c r="AZS19" s="77"/>
      <c r="AZT19" s="77"/>
      <c r="AZU19" s="77"/>
      <c r="AZV19" s="77"/>
      <c r="AZW19" s="77"/>
      <c r="AZX19" s="77"/>
      <c r="AZY19" s="77"/>
      <c r="AZZ19" s="77"/>
      <c r="BAA19" s="77"/>
      <c r="BAB19" s="77"/>
      <c r="BAC19" s="77"/>
      <c r="BAD19" s="77"/>
      <c r="BAE19" s="77"/>
      <c r="BAF19" s="77"/>
      <c r="BAG19" s="77"/>
      <c r="BAH19" s="77"/>
      <c r="BAI19" s="77"/>
      <c r="BAJ19" s="77"/>
      <c r="BAK19" s="77"/>
      <c r="BAL19" s="77"/>
      <c r="BAM19" s="77"/>
      <c r="BAN19" s="77"/>
      <c r="BAO19" s="77"/>
      <c r="BAP19" s="77"/>
      <c r="BAQ19" s="77"/>
      <c r="BAR19" s="77"/>
      <c r="BAS19" s="77"/>
      <c r="BAT19" s="77"/>
      <c r="BAU19" s="77"/>
      <c r="BAV19" s="77"/>
      <c r="BAW19" s="77"/>
      <c r="BAX19" s="77"/>
      <c r="BAY19" s="77"/>
      <c r="BAZ19" s="77"/>
      <c r="BBA19" s="77"/>
      <c r="BBB19" s="77"/>
      <c r="BBC19" s="77"/>
      <c r="BBD19" s="77"/>
      <c r="BBE19" s="77"/>
      <c r="BBF19" s="77"/>
      <c r="BBG19" s="77"/>
      <c r="BBH19" s="77"/>
      <c r="BBI19" s="77"/>
      <c r="BBJ19" s="77"/>
      <c r="BBK19" s="77"/>
      <c r="BBL19" s="77"/>
      <c r="BBM19" s="77"/>
      <c r="BBN19" s="77"/>
      <c r="BBO19" s="77"/>
      <c r="BBP19" s="77"/>
      <c r="BBQ19" s="77"/>
      <c r="BBR19" s="77"/>
      <c r="BBS19" s="77"/>
      <c r="BBT19" s="77"/>
      <c r="BBU19" s="77"/>
      <c r="BBV19" s="77"/>
      <c r="BBW19" s="77"/>
      <c r="BBX19" s="77"/>
      <c r="BBY19" s="77"/>
      <c r="BBZ19" s="77"/>
      <c r="BCA19" s="77"/>
      <c r="BCB19" s="77"/>
      <c r="BCC19" s="77"/>
      <c r="BCD19" s="77"/>
      <c r="BCE19" s="77"/>
      <c r="BCF19" s="77"/>
      <c r="BCG19" s="77"/>
      <c r="BCH19" s="77"/>
      <c r="BCI19" s="77"/>
      <c r="BCJ19" s="77"/>
      <c r="BCK19" s="77"/>
      <c r="BCL19" s="77"/>
      <c r="BCM19" s="77"/>
      <c r="BCN19" s="77"/>
      <c r="BCO19" s="77"/>
      <c r="BCP19" s="77"/>
      <c r="BCQ19" s="77"/>
      <c r="BCR19" s="77"/>
      <c r="BCS19" s="77"/>
      <c r="BCT19" s="77"/>
      <c r="BCU19" s="77"/>
      <c r="BCV19" s="77"/>
      <c r="BCW19" s="77"/>
      <c r="BCX19" s="77"/>
      <c r="BCY19" s="77"/>
      <c r="BCZ19" s="77"/>
      <c r="BDA19" s="77"/>
      <c r="BDB19" s="77"/>
      <c r="BDC19" s="77"/>
      <c r="BDD19" s="77"/>
      <c r="BDE19" s="77"/>
      <c r="BDF19" s="77"/>
      <c r="BDG19" s="77"/>
      <c r="BDH19" s="77"/>
      <c r="BDI19" s="77"/>
      <c r="BDJ19" s="77"/>
      <c r="BDK19" s="77"/>
      <c r="BDL19" s="77"/>
      <c r="BDM19" s="77"/>
      <c r="BDN19" s="77"/>
      <c r="BDO19" s="77"/>
      <c r="BDP19" s="77"/>
      <c r="BDQ19" s="77"/>
      <c r="BDR19" s="77"/>
      <c r="BDS19" s="77"/>
      <c r="BDT19" s="77"/>
      <c r="BDU19" s="77"/>
      <c r="BDV19" s="77"/>
      <c r="BDW19" s="77"/>
      <c r="BDX19" s="77"/>
      <c r="BDY19" s="77"/>
      <c r="BDZ19" s="77"/>
      <c r="BEA19" s="77"/>
      <c r="BEB19" s="77"/>
      <c r="BEC19" s="77"/>
      <c r="BED19" s="77"/>
      <c r="BEE19" s="77"/>
      <c r="BEF19" s="77"/>
      <c r="BEG19" s="77"/>
      <c r="BEH19" s="77"/>
      <c r="BEI19" s="77"/>
      <c r="BEJ19" s="77"/>
      <c r="BEK19" s="77"/>
      <c r="BEL19" s="77"/>
      <c r="BEM19" s="77"/>
      <c r="BEN19" s="77"/>
      <c r="BEO19" s="77"/>
      <c r="BEP19" s="77"/>
      <c r="BEQ19" s="77"/>
      <c r="BER19" s="77"/>
      <c r="BES19" s="77"/>
      <c r="BET19" s="77"/>
      <c r="BEU19" s="77"/>
      <c r="BEV19" s="77"/>
      <c r="BEW19" s="77"/>
      <c r="BEX19" s="77"/>
      <c r="BEY19" s="77"/>
      <c r="BEZ19" s="77"/>
      <c r="BFA19" s="77"/>
      <c r="BFB19" s="77"/>
      <c r="BFC19" s="77"/>
      <c r="BFD19" s="77"/>
      <c r="BFE19" s="77"/>
      <c r="BFF19" s="77"/>
      <c r="BFG19" s="77"/>
      <c r="BFH19" s="77"/>
      <c r="BFI19" s="77"/>
      <c r="BFJ19" s="77"/>
      <c r="BFK19" s="77"/>
      <c r="BFL19" s="77"/>
      <c r="BFM19" s="77"/>
      <c r="BFN19" s="77"/>
      <c r="BFO19" s="77"/>
      <c r="BFP19" s="77"/>
      <c r="BFQ19" s="77"/>
      <c r="BFR19" s="77"/>
      <c r="BFS19" s="77"/>
      <c r="BFT19" s="77"/>
      <c r="BFU19" s="77"/>
      <c r="BFV19" s="77"/>
      <c r="BFW19" s="77"/>
      <c r="BFX19" s="77"/>
      <c r="BFY19" s="77"/>
      <c r="BFZ19" s="77"/>
      <c r="BGA19" s="77"/>
      <c r="BGB19" s="77"/>
      <c r="BGC19" s="77"/>
      <c r="BGD19" s="77"/>
      <c r="BGE19" s="77"/>
      <c r="BGF19" s="77"/>
      <c r="BGG19" s="77"/>
      <c r="BGH19" s="77"/>
      <c r="BGI19" s="77"/>
      <c r="BGJ19" s="77"/>
      <c r="BGK19" s="77"/>
      <c r="BGL19" s="77"/>
      <c r="BGM19" s="77"/>
      <c r="BGN19" s="77"/>
      <c r="BGO19" s="77"/>
      <c r="BGP19" s="77"/>
      <c r="BGQ19" s="77"/>
      <c r="BGR19" s="77"/>
      <c r="BGS19" s="77"/>
      <c r="BGT19" s="77"/>
      <c r="BGU19" s="77"/>
      <c r="BGV19" s="77"/>
      <c r="BGW19" s="77"/>
      <c r="BGX19" s="77"/>
      <c r="BGY19" s="77"/>
      <c r="BGZ19" s="77"/>
      <c r="BHA19" s="77"/>
      <c r="BHB19" s="77"/>
      <c r="BHC19" s="77"/>
      <c r="BHD19" s="77"/>
      <c r="BHE19" s="77"/>
      <c r="BHF19" s="77"/>
      <c r="BHG19" s="77"/>
      <c r="BHH19" s="77"/>
      <c r="BHI19" s="77"/>
      <c r="BHJ19" s="77"/>
      <c r="BHK19" s="77"/>
      <c r="BHL19" s="77"/>
      <c r="BHM19" s="77"/>
      <c r="BHN19" s="77"/>
      <c r="BHO19" s="77"/>
      <c r="BHP19" s="77"/>
      <c r="BHQ19" s="77"/>
      <c r="BHR19" s="77"/>
      <c r="BHS19" s="77"/>
      <c r="BHT19" s="77"/>
      <c r="BHU19" s="77"/>
      <c r="BHV19" s="77"/>
      <c r="BHW19" s="77"/>
      <c r="BHX19" s="77"/>
      <c r="BHY19" s="77"/>
      <c r="BHZ19" s="77"/>
      <c r="BIA19" s="77"/>
      <c r="BIB19" s="77"/>
      <c r="BIC19" s="77"/>
      <c r="BID19" s="77"/>
      <c r="BIE19" s="77"/>
      <c r="BIF19" s="77"/>
      <c r="BIG19" s="77"/>
      <c r="BIH19" s="77"/>
      <c r="BII19" s="77"/>
      <c r="BIJ19" s="77"/>
      <c r="BIK19" s="77"/>
      <c r="BIL19" s="77"/>
      <c r="BIM19" s="77"/>
      <c r="BIN19" s="77"/>
      <c r="BIO19" s="77"/>
      <c r="BIP19" s="77"/>
      <c r="BIQ19" s="77"/>
      <c r="BIR19" s="77"/>
      <c r="BIS19" s="77"/>
      <c r="BIT19" s="77"/>
      <c r="BIU19" s="77"/>
      <c r="BIV19" s="77"/>
      <c r="BIW19" s="77"/>
      <c r="BIX19" s="77"/>
      <c r="BIY19" s="77"/>
      <c r="BIZ19" s="77"/>
      <c r="BJA19" s="77"/>
      <c r="BJB19" s="77"/>
      <c r="BJC19" s="77"/>
      <c r="BJD19" s="77"/>
      <c r="BJE19" s="77"/>
      <c r="BJF19" s="77"/>
      <c r="BJG19" s="77"/>
      <c r="BJH19" s="77"/>
      <c r="BJI19" s="77"/>
      <c r="BJJ19" s="77"/>
      <c r="BJK19" s="77"/>
      <c r="BJL19" s="77"/>
      <c r="BJM19" s="77"/>
      <c r="BJN19" s="77"/>
      <c r="BJO19" s="77"/>
      <c r="BJP19" s="77"/>
      <c r="BJQ19" s="77"/>
      <c r="BJR19" s="77"/>
      <c r="BJS19" s="77"/>
      <c r="BJT19" s="77"/>
      <c r="BJU19" s="77"/>
      <c r="BJV19" s="77"/>
      <c r="BJW19" s="77"/>
      <c r="BJX19" s="77"/>
      <c r="BJY19" s="77"/>
      <c r="BJZ19" s="77"/>
      <c r="BKA19" s="77"/>
      <c r="BKB19" s="77"/>
      <c r="BKC19" s="77"/>
      <c r="BKD19" s="77"/>
      <c r="BKE19" s="77"/>
      <c r="BKF19" s="77"/>
      <c r="BKG19" s="77"/>
      <c r="BKH19" s="77"/>
      <c r="BKI19" s="77"/>
      <c r="BKJ19" s="77"/>
      <c r="BKK19" s="77"/>
      <c r="BKL19" s="77"/>
      <c r="BKM19" s="77"/>
      <c r="BKN19" s="77"/>
      <c r="BKO19" s="77"/>
      <c r="BKP19" s="77"/>
      <c r="BKQ19" s="77"/>
      <c r="BKR19" s="77"/>
      <c r="BKS19" s="77"/>
      <c r="BKT19" s="77"/>
      <c r="BKU19" s="77"/>
      <c r="BKV19" s="77"/>
      <c r="BKW19" s="77"/>
      <c r="BKX19" s="77"/>
      <c r="BKY19" s="77"/>
      <c r="BKZ19" s="77"/>
      <c r="BLA19" s="77"/>
      <c r="BLB19" s="77"/>
      <c r="BLC19" s="77"/>
      <c r="BLD19" s="77"/>
      <c r="BLE19" s="77"/>
      <c r="BLF19" s="77"/>
      <c r="BLG19" s="77"/>
      <c r="BLH19" s="77"/>
      <c r="BLI19" s="77"/>
      <c r="BLJ19" s="77"/>
      <c r="BLK19" s="77"/>
      <c r="BLL19" s="77"/>
      <c r="BLM19" s="77"/>
      <c r="BLN19" s="77"/>
      <c r="BLO19" s="77"/>
      <c r="BLP19" s="77"/>
      <c r="BLQ19" s="77"/>
      <c r="BLR19" s="77"/>
      <c r="BLS19" s="77"/>
      <c r="BLT19" s="77"/>
      <c r="BLU19" s="77"/>
      <c r="BLV19" s="77"/>
      <c r="BLW19" s="77"/>
      <c r="BLX19" s="77"/>
      <c r="BLY19" s="77"/>
      <c r="BLZ19" s="77"/>
      <c r="BMA19" s="77"/>
      <c r="BMB19" s="77"/>
      <c r="BMC19" s="77"/>
      <c r="BMD19" s="77"/>
      <c r="BME19" s="77"/>
      <c r="BMF19" s="77"/>
      <c r="BMG19" s="77"/>
      <c r="BMH19" s="77"/>
      <c r="BMI19" s="77"/>
      <c r="BMJ19" s="77"/>
      <c r="BMK19" s="77"/>
      <c r="BML19" s="77"/>
      <c r="BMM19" s="77"/>
      <c r="BMN19" s="77"/>
      <c r="BMO19" s="77"/>
      <c r="BMP19" s="77"/>
      <c r="BMQ19" s="77"/>
      <c r="BMR19" s="77"/>
      <c r="BMS19" s="77"/>
      <c r="BMT19" s="77"/>
      <c r="BMU19" s="77"/>
      <c r="BMV19" s="77"/>
      <c r="BMW19" s="77"/>
      <c r="BMX19" s="77"/>
      <c r="BMY19" s="77"/>
      <c r="BMZ19" s="77"/>
      <c r="BNA19" s="77"/>
      <c r="BNB19" s="77"/>
      <c r="BNC19" s="77"/>
      <c r="BND19" s="77"/>
      <c r="BNE19" s="77"/>
      <c r="BNF19" s="77"/>
      <c r="BNG19" s="77"/>
      <c r="BNH19" s="77"/>
      <c r="BNI19" s="77"/>
      <c r="BNJ19" s="77"/>
      <c r="BNK19" s="77"/>
      <c r="BNL19" s="77"/>
      <c r="BNM19" s="77"/>
      <c r="BNN19" s="77"/>
      <c r="BNO19" s="77"/>
      <c r="BNP19" s="77"/>
      <c r="BNQ19" s="77"/>
      <c r="BNR19" s="77"/>
      <c r="BNS19" s="77"/>
      <c r="BNT19" s="77"/>
      <c r="BNU19" s="77"/>
      <c r="BNV19" s="77"/>
      <c r="BNW19" s="77"/>
      <c r="BNX19" s="77"/>
      <c r="BNY19" s="77"/>
      <c r="BNZ19" s="77"/>
      <c r="BOA19" s="77"/>
      <c r="BOB19" s="77"/>
      <c r="BOC19" s="77"/>
      <c r="BOD19" s="77"/>
      <c r="BOE19" s="77"/>
      <c r="BOF19" s="77"/>
      <c r="BOG19" s="77"/>
      <c r="BOH19" s="77"/>
      <c r="BOI19" s="77"/>
      <c r="BOJ19" s="77"/>
      <c r="BOK19" s="77"/>
      <c r="BOL19" s="77"/>
      <c r="BOM19" s="77"/>
      <c r="BON19" s="77"/>
      <c r="BOO19" s="77"/>
      <c r="BOP19" s="77"/>
      <c r="BOQ19" s="77"/>
      <c r="BOR19" s="77"/>
      <c r="BOS19" s="77"/>
      <c r="BOT19" s="77"/>
      <c r="BOU19" s="77"/>
      <c r="BOV19" s="77"/>
      <c r="BOW19" s="77"/>
      <c r="BOX19" s="77"/>
      <c r="BOY19" s="77"/>
      <c r="BOZ19" s="77"/>
      <c r="BPA19" s="77"/>
      <c r="BPB19" s="77"/>
      <c r="BPC19" s="77"/>
      <c r="BPD19" s="77"/>
      <c r="BPE19" s="77"/>
      <c r="BPF19" s="77"/>
      <c r="BPG19" s="77"/>
      <c r="BPH19" s="77"/>
      <c r="BPI19" s="77"/>
      <c r="BPJ19" s="77"/>
      <c r="BPK19" s="77"/>
      <c r="BPL19" s="77"/>
      <c r="BPM19" s="77"/>
      <c r="BPN19" s="77"/>
      <c r="BPO19" s="77"/>
      <c r="BPP19" s="77"/>
      <c r="BPQ19" s="77"/>
      <c r="BPR19" s="77"/>
      <c r="BPS19" s="77"/>
      <c r="BPT19" s="77"/>
      <c r="BPU19" s="77"/>
      <c r="BPV19" s="77"/>
      <c r="BPW19" s="77"/>
      <c r="BPX19" s="77"/>
      <c r="BPY19" s="77"/>
      <c r="BPZ19" s="77"/>
      <c r="BQA19" s="77"/>
      <c r="BQB19" s="77"/>
      <c r="BQC19" s="77"/>
      <c r="BQD19" s="77"/>
      <c r="BQE19" s="77"/>
      <c r="BQF19" s="77"/>
      <c r="BQG19" s="77"/>
      <c r="BQH19" s="77"/>
      <c r="BQI19" s="77"/>
      <c r="BQJ19" s="77"/>
      <c r="BQK19" s="77"/>
      <c r="BQL19" s="77"/>
      <c r="BQM19" s="77"/>
      <c r="BQN19" s="77"/>
      <c r="BQO19" s="77"/>
      <c r="BQP19" s="77"/>
      <c r="BQQ19" s="77"/>
      <c r="BQR19" s="77"/>
      <c r="BQS19" s="77"/>
      <c r="BQT19" s="77"/>
      <c r="BQU19" s="77"/>
      <c r="BQV19" s="77"/>
      <c r="BQW19" s="77"/>
      <c r="BQX19" s="77"/>
      <c r="BQY19" s="77"/>
      <c r="BQZ19" s="77"/>
      <c r="BRA19" s="77"/>
      <c r="BRB19" s="77"/>
      <c r="BRC19" s="77"/>
      <c r="BRD19" s="77"/>
      <c r="BRE19" s="77"/>
      <c r="BRF19" s="77"/>
      <c r="BRG19" s="77"/>
      <c r="BRH19" s="77"/>
      <c r="BRI19" s="77"/>
      <c r="BRJ19" s="77"/>
      <c r="BRK19" s="77"/>
      <c r="BRL19" s="77"/>
      <c r="BRM19" s="77"/>
      <c r="BRN19" s="77"/>
      <c r="BRO19" s="77"/>
      <c r="BRP19" s="77"/>
      <c r="BRQ19" s="77"/>
      <c r="BRR19" s="77"/>
      <c r="BRS19" s="77"/>
      <c r="BRT19" s="77"/>
      <c r="BRU19" s="77"/>
      <c r="BRV19" s="77"/>
      <c r="BRW19" s="77"/>
      <c r="BRX19" s="77"/>
      <c r="BRY19" s="77"/>
      <c r="BRZ19" s="77"/>
      <c r="BSA19" s="77"/>
      <c r="BSB19" s="77"/>
      <c r="BSC19" s="77"/>
      <c r="BSD19" s="77"/>
      <c r="BSE19" s="77"/>
      <c r="BSF19" s="77"/>
      <c r="BSG19" s="77"/>
      <c r="BSH19" s="77"/>
      <c r="BSI19" s="77"/>
      <c r="BSJ19" s="77"/>
      <c r="BSK19" s="77"/>
      <c r="BSL19" s="77"/>
      <c r="BSM19" s="77"/>
      <c r="BSN19" s="77"/>
      <c r="BSO19" s="77"/>
      <c r="BSP19" s="77"/>
      <c r="BSQ19" s="77"/>
      <c r="BSR19" s="77"/>
      <c r="BSS19" s="77"/>
      <c r="BST19" s="77"/>
      <c r="BSU19" s="77"/>
      <c r="BSV19" s="77"/>
      <c r="BSW19" s="77"/>
      <c r="BSX19" s="77"/>
      <c r="BSY19" s="77"/>
      <c r="BSZ19" s="77"/>
      <c r="BTA19" s="77"/>
      <c r="BTB19" s="77"/>
      <c r="BTC19" s="77"/>
      <c r="BTD19" s="77"/>
      <c r="BTE19" s="77"/>
      <c r="BTF19" s="77"/>
      <c r="BTG19" s="77"/>
      <c r="BTH19" s="77"/>
      <c r="BTI19" s="77"/>
      <c r="BTJ19" s="77"/>
      <c r="BTK19" s="77"/>
      <c r="BTL19" s="77"/>
      <c r="BTM19" s="77"/>
      <c r="BTN19" s="77"/>
      <c r="BTO19" s="77"/>
      <c r="BTP19" s="77"/>
      <c r="BTQ19" s="77"/>
      <c r="BTR19" s="77"/>
      <c r="BTS19" s="77"/>
      <c r="BTT19" s="77"/>
      <c r="BTU19" s="77"/>
      <c r="BTV19" s="77"/>
      <c r="BTW19" s="77"/>
      <c r="BTX19" s="77"/>
      <c r="BTY19" s="77"/>
      <c r="BTZ19" s="77"/>
      <c r="BUA19" s="77"/>
      <c r="BUB19" s="77"/>
      <c r="BUC19" s="77"/>
      <c r="BUD19" s="77"/>
      <c r="BUE19" s="77"/>
      <c r="BUF19" s="77"/>
      <c r="BUG19" s="77"/>
      <c r="BUH19" s="77"/>
      <c r="BUI19" s="77"/>
      <c r="BUJ19" s="77"/>
      <c r="BUK19" s="77"/>
      <c r="BUL19" s="77"/>
      <c r="BUM19" s="77"/>
      <c r="BUN19" s="77"/>
      <c r="BUO19" s="77"/>
      <c r="BUP19" s="77"/>
      <c r="BUQ19" s="77"/>
      <c r="BUR19" s="77"/>
      <c r="BUS19" s="77"/>
      <c r="BUT19" s="77"/>
      <c r="BUU19" s="77"/>
      <c r="BUV19" s="77"/>
      <c r="BUW19" s="77"/>
      <c r="BUX19" s="77"/>
      <c r="BUY19" s="77"/>
      <c r="BUZ19" s="77"/>
      <c r="BVA19" s="77"/>
      <c r="BVB19" s="77"/>
      <c r="BVC19" s="77"/>
      <c r="BVD19" s="77"/>
      <c r="BVE19" s="77"/>
      <c r="BVF19" s="77"/>
      <c r="BVG19" s="77"/>
      <c r="BVH19" s="77"/>
      <c r="BVI19" s="77"/>
      <c r="BVJ19" s="77"/>
      <c r="BVK19" s="77"/>
      <c r="BVL19" s="77"/>
      <c r="BVM19" s="77"/>
      <c r="BVN19" s="77"/>
      <c r="BVO19" s="77"/>
      <c r="BVP19" s="77"/>
      <c r="BVQ19" s="77"/>
      <c r="BVR19" s="77"/>
      <c r="BVS19" s="77"/>
      <c r="BVT19" s="77"/>
      <c r="BVU19" s="77"/>
      <c r="BVV19" s="77"/>
      <c r="BVW19" s="77"/>
      <c r="BVX19" s="77"/>
      <c r="BVY19" s="77"/>
      <c r="BVZ19" s="77"/>
      <c r="BWA19" s="77"/>
      <c r="BWB19" s="77"/>
      <c r="BWC19" s="77"/>
      <c r="BWD19" s="77"/>
      <c r="BWE19" s="77"/>
      <c r="BWF19" s="77"/>
      <c r="BWG19" s="77"/>
      <c r="BWH19" s="77"/>
      <c r="BWI19" s="77"/>
      <c r="BWJ19" s="77"/>
      <c r="BWK19" s="77"/>
      <c r="BWL19" s="77"/>
      <c r="BWM19" s="77"/>
      <c r="BWN19" s="77"/>
      <c r="BWO19" s="77"/>
      <c r="BWP19" s="77"/>
      <c r="BWQ19" s="77"/>
      <c r="BWR19" s="77"/>
      <c r="BWS19" s="77"/>
      <c r="BWT19" s="77"/>
      <c r="BWU19" s="77"/>
      <c r="BWV19" s="77"/>
      <c r="BWW19" s="77"/>
      <c r="BWX19" s="77"/>
      <c r="BWY19" s="77"/>
      <c r="BWZ19" s="77"/>
      <c r="BXA19" s="77"/>
      <c r="BXB19" s="77"/>
      <c r="BXC19" s="77"/>
      <c r="BXD19" s="77"/>
      <c r="BXE19" s="77"/>
      <c r="BXF19" s="77"/>
      <c r="BXG19" s="77"/>
      <c r="BXH19" s="77"/>
      <c r="BXI19" s="77"/>
      <c r="BXJ19" s="77"/>
      <c r="BXK19" s="77"/>
      <c r="BXL19" s="77"/>
      <c r="BXM19" s="77"/>
      <c r="BXN19" s="77"/>
      <c r="BXO19" s="77"/>
      <c r="BXP19" s="77"/>
      <c r="BXQ19" s="77"/>
      <c r="BXR19" s="77"/>
      <c r="BXS19" s="77"/>
      <c r="BXT19" s="77"/>
      <c r="BXU19" s="77"/>
      <c r="BXV19" s="77"/>
      <c r="BXW19" s="77"/>
      <c r="BXX19" s="77"/>
      <c r="BXY19" s="77"/>
      <c r="BXZ19" s="77"/>
      <c r="BYA19" s="77"/>
      <c r="BYB19" s="77"/>
      <c r="BYC19" s="77"/>
      <c r="BYD19" s="77"/>
      <c r="BYE19" s="77"/>
      <c r="BYF19" s="77"/>
      <c r="BYG19" s="77"/>
      <c r="BYH19" s="77"/>
      <c r="BYI19" s="77"/>
      <c r="BYJ19" s="77"/>
      <c r="BYK19" s="77"/>
      <c r="BYL19" s="77"/>
      <c r="BYM19" s="77"/>
      <c r="BYN19" s="77"/>
      <c r="BYO19" s="77"/>
      <c r="BYP19" s="77"/>
      <c r="BYQ19" s="77"/>
      <c r="BYR19" s="77"/>
      <c r="BYS19" s="77"/>
      <c r="BYT19" s="77"/>
      <c r="BYU19" s="77"/>
      <c r="BYV19" s="77"/>
      <c r="BYW19" s="77"/>
      <c r="BYX19" s="77"/>
      <c r="BYY19" s="77"/>
      <c r="BYZ19" s="77"/>
      <c r="BZA19" s="77"/>
      <c r="BZB19" s="77"/>
      <c r="BZC19" s="77"/>
      <c r="BZD19" s="77"/>
      <c r="BZE19" s="77"/>
      <c r="BZF19" s="77"/>
      <c r="BZG19" s="77"/>
      <c r="BZH19" s="77"/>
      <c r="BZI19" s="77"/>
      <c r="BZJ19" s="77"/>
      <c r="BZK19" s="77"/>
      <c r="BZL19" s="77"/>
      <c r="BZM19" s="77"/>
      <c r="BZN19" s="77"/>
      <c r="BZO19" s="77"/>
      <c r="BZP19" s="77"/>
      <c r="BZQ19" s="77"/>
      <c r="BZR19" s="77"/>
      <c r="BZS19" s="77"/>
      <c r="BZT19" s="77"/>
      <c r="BZU19" s="77"/>
      <c r="BZV19" s="77"/>
      <c r="BZW19" s="77"/>
      <c r="BZX19" s="77"/>
      <c r="BZY19" s="77"/>
      <c r="BZZ19" s="77"/>
      <c r="CAA19" s="77"/>
      <c r="CAB19" s="77"/>
      <c r="CAC19" s="77"/>
      <c r="CAD19" s="77"/>
      <c r="CAE19" s="77"/>
      <c r="CAF19" s="77"/>
      <c r="CAG19" s="77"/>
      <c r="CAH19" s="77"/>
      <c r="CAI19" s="77"/>
      <c r="CAJ19" s="77"/>
      <c r="CAK19" s="77"/>
      <c r="CAL19" s="77"/>
      <c r="CAM19" s="77"/>
      <c r="CAN19" s="77"/>
      <c r="CAO19" s="77"/>
      <c r="CAP19" s="77"/>
      <c r="CAQ19" s="77"/>
      <c r="CAR19" s="77"/>
      <c r="CAS19" s="77"/>
      <c r="CAT19" s="77"/>
      <c r="CAU19" s="77"/>
      <c r="CAV19" s="77"/>
      <c r="CAW19" s="77"/>
      <c r="CAX19" s="77"/>
      <c r="CAY19" s="77"/>
      <c r="CAZ19" s="77"/>
      <c r="CBA19" s="77"/>
      <c r="CBB19" s="77"/>
      <c r="CBC19" s="77"/>
      <c r="CBD19" s="77"/>
      <c r="CBE19" s="77"/>
      <c r="CBF19" s="77"/>
      <c r="CBG19" s="77"/>
      <c r="CBH19" s="77"/>
      <c r="CBI19" s="77"/>
      <c r="CBJ19" s="77"/>
      <c r="CBK19" s="77"/>
      <c r="CBL19" s="77"/>
      <c r="CBM19" s="77"/>
      <c r="CBN19" s="77"/>
      <c r="CBO19" s="77"/>
      <c r="CBP19" s="77"/>
      <c r="CBQ19" s="77"/>
      <c r="CBR19" s="77"/>
      <c r="CBS19" s="77"/>
      <c r="CBT19" s="77"/>
      <c r="CBU19" s="77"/>
      <c r="CBV19" s="77"/>
      <c r="CBW19" s="77"/>
      <c r="CBX19" s="77"/>
      <c r="CBY19" s="77"/>
      <c r="CBZ19" s="77"/>
      <c r="CCA19" s="77"/>
      <c r="CCB19" s="77"/>
      <c r="CCC19" s="77"/>
      <c r="CCD19" s="77"/>
      <c r="CCE19" s="77"/>
      <c r="CCF19" s="77"/>
      <c r="CCG19" s="77"/>
      <c r="CCH19" s="77"/>
      <c r="CCI19" s="77"/>
      <c r="CCJ19" s="77"/>
      <c r="CCK19" s="77"/>
      <c r="CCL19" s="77"/>
      <c r="CCM19" s="77"/>
      <c r="CCN19" s="77"/>
      <c r="CCO19" s="77"/>
      <c r="CCP19" s="77"/>
      <c r="CCQ19" s="77"/>
      <c r="CCR19" s="77"/>
      <c r="CCS19" s="77"/>
      <c r="CCT19" s="77"/>
      <c r="CCU19" s="77"/>
      <c r="CCV19" s="77"/>
      <c r="CCW19" s="77"/>
      <c r="CCX19" s="77"/>
      <c r="CCY19" s="77"/>
      <c r="CCZ19" s="77"/>
      <c r="CDA19" s="77"/>
      <c r="CDB19" s="77"/>
      <c r="CDC19" s="77"/>
      <c r="CDD19" s="77"/>
      <c r="CDE19" s="77"/>
      <c r="CDF19" s="77"/>
      <c r="CDG19" s="77"/>
      <c r="CDH19" s="77"/>
      <c r="CDI19" s="77"/>
      <c r="CDJ19" s="77"/>
      <c r="CDK19" s="77"/>
      <c r="CDL19" s="77"/>
      <c r="CDM19" s="77"/>
      <c r="CDN19" s="77"/>
      <c r="CDO19" s="77"/>
      <c r="CDP19" s="77"/>
      <c r="CDQ19" s="77"/>
      <c r="CDR19" s="77"/>
      <c r="CDS19" s="77"/>
      <c r="CDT19" s="77"/>
      <c r="CDU19" s="77"/>
      <c r="CDV19" s="77"/>
      <c r="CDW19" s="77"/>
      <c r="CDX19" s="77"/>
      <c r="CDY19" s="77"/>
      <c r="CDZ19" s="77"/>
      <c r="CEA19" s="77"/>
      <c r="CEB19" s="77"/>
      <c r="CEC19" s="77"/>
      <c r="CED19" s="77"/>
      <c r="CEE19" s="77"/>
      <c r="CEF19" s="77"/>
      <c r="CEG19" s="77"/>
      <c r="CEH19" s="77"/>
      <c r="CEI19" s="77"/>
      <c r="CEJ19" s="77"/>
      <c r="CEK19" s="77"/>
      <c r="CEL19" s="77"/>
      <c r="CEM19" s="77"/>
      <c r="CEN19" s="77"/>
      <c r="CEO19" s="77"/>
      <c r="CEP19" s="77"/>
      <c r="CEQ19" s="77"/>
      <c r="CER19" s="77"/>
      <c r="CES19" s="77"/>
      <c r="CET19" s="77"/>
      <c r="CEU19" s="77"/>
      <c r="CEV19" s="77"/>
      <c r="CEW19" s="77"/>
      <c r="CEX19" s="77"/>
      <c r="CEY19" s="77"/>
      <c r="CEZ19" s="77"/>
      <c r="CFA19" s="77"/>
      <c r="CFB19" s="77"/>
      <c r="CFC19" s="77"/>
      <c r="CFD19" s="77"/>
      <c r="CFE19" s="77"/>
      <c r="CFF19" s="77"/>
      <c r="CFG19" s="77"/>
      <c r="CFH19" s="77"/>
      <c r="CFI19" s="77"/>
      <c r="CFJ19" s="77"/>
      <c r="CFK19" s="77"/>
      <c r="CFL19" s="77"/>
      <c r="CFM19" s="77"/>
      <c r="CFN19" s="77"/>
      <c r="CFO19" s="77"/>
      <c r="CFP19" s="77"/>
      <c r="CFQ19" s="77"/>
      <c r="CFR19" s="77"/>
      <c r="CFS19" s="77"/>
      <c r="CFT19" s="77"/>
      <c r="CFU19" s="77"/>
      <c r="CFV19" s="77"/>
      <c r="CFW19" s="77"/>
      <c r="CFX19" s="77"/>
      <c r="CFY19" s="77"/>
      <c r="CFZ19" s="77"/>
      <c r="CGA19" s="77"/>
      <c r="CGB19" s="77"/>
      <c r="CGC19" s="77"/>
      <c r="CGD19" s="77"/>
      <c r="CGE19" s="77"/>
      <c r="CGF19" s="77"/>
      <c r="CGG19" s="77"/>
      <c r="CGH19" s="77"/>
      <c r="CGI19" s="77"/>
      <c r="CGJ19" s="77"/>
      <c r="CGK19" s="77"/>
      <c r="CGL19" s="77"/>
      <c r="CGM19" s="77"/>
      <c r="CGN19" s="77"/>
      <c r="CGO19" s="77"/>
      <c r="CGP19" s="77"/>
      <c r="CGQ19" s="77"/>
      <c r="CGR19" s="77"/>
      <c r="CGS19" s="77"/>
      <c r="CGT19" s="77"/>
      <c r="CGU19" s="77"/>
      <c r="CGV19" s="77"/>
      <c r="CGW19" s="77"/>
      <c r="CGX19" s="77"/>
      <c r="CGY19" s="77"/>
      <c r="CGZ19" s="77"/>
      <c r="CHA19" s="77"/>
      <c r="CHB19" s="77"/>
      <c r="CHC19" s="77"/>
      <c r="CHD19" s="77"/>
      <c r="CHE19" s="77"/>
      <c r="CHF19" s="77"/>
      <c r="CHG19" s="77"/>
      <c r="CHH19" s="77"/>
      <c r="CHI19" s="77"/>
      <c r="CHJ19" s="77"/>
      <c r="CHK19" s="77"/>
      <c r="CHL19" s="77"/>
      <c r="CHM19" s="77"/>
      <c r="CHN19" s="77"/>
      <c r="CHO19" s="77"/>
      <c r="CHP19" s="77"/>
      <c r="CHQ19" s="77"/>
      <c r="CHR19" s="77"/>
      <c r="CHS19" s="77"/>
      <c r="CHT19" s="77"/>
      <c r="CHU19" s="77"/>
      <c r="CHV19" s="77"/>
      <c r="CHW19" s="77"/>
      <c r="CHX19" s="77"/>
      <c r="CHY19" s="77"/>
      <c r="CHZ19" s="77"/>
      <c r="CIA19" s="77"/>
      <c r="CIB19" s="77"/>
      <c r="CIC19" s="77"/>
      <c r="CID19" s="77"/>
      <c r="CIE19" s="77"/>
      <c r="CIF19" s="77"/>
      <c r="CIG19" s="77"/>
      <c r="CIH19" s="77"/>
      <c r="CII19" s="77"/>
      <c r="CIJ19" s="77"/>
      <c r="CIK19" s="77"/>
      <c r="CIL19" s="77"/>
      <c r="CIM19" s="77"/>
      <c r="CIN19" s="77"/>
      <c r="CIO19" s="77"/>
      <c r="CIP19" s="77"/>
      <c r="CIQ19" s="77"/>
      <c r="CIR19" s="77"/>
      <c r="CIS19" s="77"/>
      <c r="CIT19" s="77"/>
      <c r="CIU19" s="77"/>
      <c r="CIV19" s="77"/>
      <c r="CIW19" s="77"/>
      <c r="CIX19" s="77"/>
      <c r="CIY19" s="77"/>
      <c r="CIZ19" s="77"/>
      <c r="CJA19" s="77"/>
      <c r="CJB19" s="77"/>
      <c r="CJC19" s="77"/>
      <c r="CJD19" s="77"/>
      <c r="CJE19" s="77"/>
      <c r="CJF19" s="77"/>
      <c r="CJG19" s="77"/>
      <c r="CJH19" s="77"/>
      <c r="CJI19" s="77"/>
      <c r="CJJ19" s="77"/>
      <c r="CJK19" s="77"/>
      <c r="CJL19" s="77"/>
      <c r="CJM19" s="77"/>
      <c r="CJN19" s="77"/>
      <c r="CJO19" s="77"/>
      <c r="CJP19" s="77"/>
      <c r="CJQ19" s="77"/>
      <c r="CJR19" s="77"/>
      <c r="CJS19" s="77"/>
      <c r="CJT19" s="77"/>
      <c r="CJU19" s="77"/>
      <c r="CJV19" s="77"/>
      <c r="CJW19" s="77"/>
      <c r="CJX19" s="77"/>
      <c r="CJY19" s="77"/>
      <c r="CJZ19" s="77"/>
      <c r="CKA19" s="77"/>
      <c r="CKB19" s="77"/>
      <c r="CKC19" s="77"/>
      <c r="CKD19" s="77"/>
      <c r="CKE19" s="77"/>
      <c r="CKF19" s="77"/>
      <c r="CKG19" s="77"/>
      <c r="CKH19" s="77"/>
      <c r="CKI19" s="77"/>
      <c r="CKJ19" s="77"/>
      <c r="CKK19" s="77"/>
      <c r="CKL19" s="77"/>
      <c r="CKM19" s="77"/>
      <c r="CKN19" s="77"/>
      <c r="CKO19" s="77"/>
      <c r="CKP19" s="77"/>
      <c r="CKQ19" s="77"/>
      <c r="CKR19" s="77"/>
      <c r="CKS19" s="77"/>
      <c r="CKT19" s="77"/>
      <c r="CKU19" s="77"/>
      <c r="CKV19" s="77"/>
      <c r="CKW19" s="77"/>
      <c r="CKX19" s="77"/>
      <c r="CKY19" s="77"/>
      <c r="CKZ19" s="77"/>
      <c r="CLA19" s="77"/>
      <c r="CLB19" s="77"/>
      <c r="CLC19" s="77"/>
      <c r="CLD19" s="77"/>
      <c r="CLE19" s="77"/>
      <c r="CLF19" s="77"/>
      <c r="CLG19" s="77"/>
      <c r="CLH19" s="77"/>
      <c r="CLI19" s="77"/>
      <c r="CLJ19" s="77"/>
      <c r="CLK19" s="77"/>
      <c r="CLL19" s="77"/>
      <c r="CLM19" s="77"/>
      <c r="CLN19" s="77"/>
      <c r="CLO19" s="77"/>
      <c r="CLP19" s="77"/>
      <c r="CLQ19" s="77"/>
      <c r="CLR19" s="77"/>
      <c r="CLS19" s="77"/>
      <c r="CLT19" s="77"/>
      <c r="CLU19" s="77"/>
      <c r="CLV19" s="77"/>
      <c r="CLW19" s="77"/>
      <c r="CLX19" s="77"/>
      <c r="CLY19" s="77"/>
      <c r="CLZ19" s="77"/>
      <c r="CMA19" s="77"/>
      <c r="CMB19" s="77"/>
      <c r="CMC19" s="77"/>
      <c r="CMD19" s="77"/>
      <c r="CME19" s="77"/>
      <c r="CMF19" s="77"/>
      <c r="CMG19" s="77"/>
      <c r="CMH19" s="77"/>
      <c r="CMI19" s="77"/>
      <c r="CMJ19" s="77"/>
      <c r="CMK19" s="77"/>
      <c r="CML19" s="77"/>
      <c r="CMM19" s="77"/>
      <c r="CMN19" s="77"/>
      <c r="CMO19" s="77"/>
      <c r="CMP19" s="77"/>
      <c r="CMQ19" s="77"/>
      <c r="CMR19" s="77"/>
      <c r="CMS19" s="77"/>
      <c r="CMT19" s="77"/>
      <c r="CMU19" s="77"/>
      <c r="CMV19" s="77"/>
      <c r="CMW19" s="77"/>
      <c r="CMX19" s="77"/>
      <c r="CMY19" s="77"/>
      <c r="CMZ19" s="77"/>
      <c r="CNA19" s="77"/>
      <c r="CNB19" s="77"/>
      <c r="CNC19" s="77"/>
      <c r="CND19" s="77"/>
      <c r="CNE19" s="77"/>
      <c r="CNF19" s="77"/>
      <c r="CNG19" s="77"/>
      <c r="CNH19" s="77"/>
      <c r="CNI19" s="77"/>
      <c r="CNJ19" s="77"/>
      <c r="CNK19" s="77"/>
      <c r="CNL19" s="77"/>
      <c r="CNM19" s="77"/>
      <c r="CNN19" s="77"/>
      <c r="CNO19" s="77"/>
      <c r="CNP19" s="77"/>
      <c r="CNQ19" s="77"/>
      <c r="CNR19" s="77"/>
      <c r="CNS19" s="77"/>
      <c r="CNT19" s="77"/>
      <c r="CNU19" s="77"/>
      <c r="CNV19" s="77"/>
      <c r="CNW19" s="77"/>
      <c r="CNX19" s="77"/>
      <c r="CNY19" s="77"/>
      <c r="CNZ19" s="77"/>
      <c r="COA19" s="77"/>
      <c r="COB19" s="77"/>
      <c r="COC19" s="77"/>
      <c r="COD19" s="77"/>
      <c r="COE19" s="77"/>
      <c r="COF19" s="77"/>
      <c r="COG19" s="77"/>
      <c r="COH19" s="77"/>
      <c r="COI19" s="77"/>
      <c r="COJ19" s="77"/>
      <c r="COK19" s="77"/>
      <c r="COL19" s="77"/>
      <c r="COM19" s="77"/>
      <c r="CON19" s="77"/>
      <c r="COO19" s="77"/>
      <c r="COP19" s="77"/>
      <c r="COQ19" s="77"/>
      <c r="COR19" s="77"/>
      <c r="COS19" s="77"/>
      <c r="COT19" s="77"/>
      <c r="COU19" s="77"/>
      <c r="COV19" s="77"/>
      <c r="COW19" s="77"/>
      <c r="COX19" s="77"/>
      <c r="COY19" s="77"/>
      <c r="COZ19" s="77"/>
      <c r="CPA19" s="77"/>
      <c r="CPB19" s="77"/>
      <c r="CPC19" s="77"/>
      <c r="CPD19" s="77"/>
      <c r="CPE19" s="77"/>
      <c r="CPF19" s="77"/>
      <c r="CPG19" s="77"/>
      <c r="CPH19" s="77"/>
      <c r="CPI19" s="77"/>
      <c r="CPJ19" s="77"/>
      <c r="CPK19" s="77"/>
      <c r="CPL19" s="77"/>
      <c r="CPM19" s="77"/>
      <c r="CPN19" s="77"/>
      <c r="CPO19" s="77"/>
      <c r="CPP19" s="77"/>
      <c r="CPQ19" s="77"/>
      <c r="CPR19" s="77"/>
      <c r="CPS19" s="77"/>
      <c r="CPT19" s="77"/>
      <c r="CPU19" s="77"/>
      <c r="CPV19" s="77"/>
      <c r="CPW19" s="77"/>
      <c r="CPX19" s="77"/>
      <c r="CPY19" s="77"/>
      <c r="CPZ19" s="77"/>
      <c r="CQA19" s="77"/>
      <c r="CQB19" s="77"/>
      <c r="CQC19" s="77"/>
      <c r="CQD19" s="77"/>
      <c r="CQE19" s="77"/>
      <c r="CQF19" s="77"/>
      <c r="CQG19" s="77"/>
      <c r="CQH19" s="77"/>
      <c r="CQI19" s="77"/>
      <c r="CQJ19" s="77"/>
      <c r="CQK19" s="77"/>
      <c r="CQL19" s="77"/>
      <c r="CQM19" s="77"/>
      <c r="CQN19" s="77"/>
      <c r="CQO19" s="77"/>
      <c r="CQP19" s="77"/>
      <c r="CQQ19" s="77"/>
      <c r="CQR19" s="77"/>
      <c r="CQS19" s="77"/>
      <c r="CQT19" s="77"/>
      <c r="CQU19" s="77"/>
      <c r="CQV19" s="77"/>
      <c r="CQW19" s="77"/>
      <c r="CQX19" s="77"/>
      <c r="CQY19" s="77"/>
      <c r="CQZ19" s="77"/>
      <c r="CRA19" s="77"/>
      <c r="CRB19" s="77"/>
      <c r="CRC19" s="77"/>
      <c r="CRD19" s="77"/>
      <c r="CRE19" s="77"/>
      <c r="CRF19" s="77"/>
      <c r="CRG19" s="77"/>
      <c r="CRH19" s="77"/>
      <c r="CRI19" s="77"/>
      <c r="CRJ19" s="77"/>
      <c r="CRK19" s="77"/>
      <c r="CRL19" s="77"/>
      <c r="CRM19" s="77"/>
      <c r="CRN19" s="77"/>
      <c r="CRO19" s="77"/>
      <c r="CRP19" s="77"/>
      <c r="CRQ19" s="77"/>
      <c r="CRR19" s="77"/>
      <c r="CRS19" s="77"/>
      <c r="CRT19" s="77"/>
      <c r="CRU19" s="77"/>
      <c r="CRV19" s="77"/>
      <c r="CRW19" s="77"/>
      <c r="CRX19" s="77"/>
      <c r="CRY19" s="77"/>
      <c r="CRZ19" s="77"/>
      <c r="CSA19" s="77"/>
      <c r="CSB19" s="77"/>
      <c r="CSC19" s="77"/>
      <c r="CSD19" s="77"/>
      <c r="CSE19" s="77"/>
      <c r="CSF19" s="77"/>
      <c r="CSG19" s="77"/>
      <c r="CSH19" s="77"/>
      <c r="CSI19" s="77"/>
      <c r="CSJ19" s="77"/>
      <c r="CSK19" s="77"/>
      <c r="CSL19" s="77"/>
      <c r="CSM19" s="77"/>
      <c r="CSN19" s="77"/>
      <c r="CSO19" s="77"/>
      <c r="CSP19" s="77"/>
      <c r="CSQ19" s="77"/>
      <c r="CSR19" s="77"/>
      <c r="CSS19" s="77"/>
      <c r="CST19" s="77"/>
      <c r="CSU19" s="77"/>
      <c r="CSV19" s="77"/>
      <c r="CSW19" s="77"/>
      <c r="CSX19" s="77"/>
      <c r="CSY19" s="77"/>
      <c r="CSZ19" s="77"/>
      <c r="CTA19" s="77"/>
      <c r="CTB19" s="77"/>
      <c r="CTC19" s="77"/>
      <c r="CTD19" s="77"/>
      <c r="CTE19" s="77"/>
      <c r="CTF19" s="77"/>
      <c r="CTG19" s="77"/>
      <c r="CTH19" s="77"/>
      <c r="CTI19" s="77"/>
      <c r="CTJ19" s="77"/>
      <c r="CTK19" s="77"/>
      <c r="CTL19" s="77"/>
      <c r="CTM19" s="77"/>
      <c r="CTN19" s="77"/>
      <c r="CTO19" s="77"/>
      <c r="CTP19" s="77"/>
      <c r="CTQ19" s="77"/>
      <c r="CTR19" s="77"/>
      <c r="CTS19" s="77"/>
      <c r="CTT19" s="77"/>
      <c r="CTU19" s="77"/>
      <c r="CTV19" s="77"/>
      <c r="CTW19" s="77"/>
      <c r="CTX19" s="77"/>
      <c r="CTY19" s="77"/>
      <c r="CTZ19" s="77"/>
      <c r="CUA19" s="77"/>
      <c r="CUB19" s="77"/>
      <c r="CUC19" s="77"/>
      <c r="CUD19" s="77"/>
      <c r="CUE19" s="77"/>
      <c r="CUF19" s="77"/>
      <c r="CUG19" s="77"/>
      <c r="CUH19" s="77"/>
      <c r="CUI19" s="77"/>
      <c r="CUJ19" s="77"/>
      <c r="CUK19" s="77"/>
      <c r="CUL19" s="77"/>
      <c r="CUM19" s="77"/>
      <c r="CUN19" s="77"/>
      <c r="CUO19" s="77"/>
      <c r="CUP19" s="77"/>
      <c r="CUQ19" s="77"/>
      <c r="CUR19" s="77"/>
      <c r="CUS19" s="77"/>
      <c r="CUT19" s="77"/>
      <c r="CUU19" s="77"/>
      <c r="CUV19" s="77"/>
      <c r="CUW19" s="77"/>
      <c r="CUX19" s="77"/>
      <c r="CUY19" s="77"/>
      <c r="CUZ19" s="77"/>
      <c r="CVA19" s="77"/>
      <c r="CVB19" s="77"/>
      <c r="CVC19" s="77"/>
      <c r="CVD19" s="77"/>
      <c r="CVE19" s="77"/>
      <c r="CVF19" s="77"/>
      <c r="CVG19" s="77"/>
      <c r="CVH19" s="77"/>
      <c r="CVI19" s="77"/>
      <c r="CVJ19" s="77"/>
      <c r="CVK19" s="77"/>
      <c r="CVL19" s="77"/>
      <c r="CVM19" s="77"/>
      <c r="CVN19" s="77"/>
      <c r="CVO19" s="77"/>
      <c r="CVP19" s="77"/>
      <c r="CVQ19" s="77"/>
      <c r="CVR19" s="77"/>
      <c r="CVS19" s="77"/>
      <c r="CVT19" s="77"/>
      <c r="CVU19" s="77"/>
      <c r="CVV19" s="77"/>
      <c r="CVW19" s="77"/>
      <c r="CVX19" s="77"/>
      <c r="CVY19" s="77"/>
      <c r="CVZ19" s="77"/>
      <c r="CWA19" s="77"/>
      <c r="CWB19" s="77"/>
      <c r="CWC19" s="77"/>
      <c r="CWD19" s="77"/>
      <c r="CWE19" s="77"/>
      <c r="CWF19" s="77"/>
      <c r="CWG19" s="77"/>
      <c r="CWH19" s="77"/>
      <c r="CWI19" s="77"/>
      <c r="CWJ19" s="77"/>
      <c r="CWK19" s="77"/>
      <c r="CWL19" s="77"/>
      <c r="CWM19" s="77"/>
      <c r="CWN19" s="77"/>
      <c r="CWO19" s="77"/>
      <c r="CWP19" s="77"/>
      <c r="CWQ19" s="77"/>
      <c r="CWR19" s="77"/>
      <c r="CWS19" s="77"/>
      <c r="CWT19" s="77"/>
      <c r="CWU19" s="77"/>
      <c r="CWV19" s="77"/>
      <c r="CWW19" s="77"/>
      <c r="CWX19" s="77"/>
      <c r="CWY19" s="77"/>
      <c r="CWZ19" s="77"/>
      <c r="CXA19" s="77"/>
      <c r="CXB19" s="77"/>
      <c r="CXC19" s="77"/>
      <c r="CXD19" s="77"/>
      <c r="CXE19" s="77"/>
      <c r="CXF19" s="77"/>
      <c r="CXG19" s="77"/>
      <c r="CXH19" s="77"/>
      <c r="CXI19" s="77"/>
      <c r="CXJ19" s="77"/>
      <c r="CXK19" s="77"/>
      <c r="CXL19" s="77"/>
      <c r="CXM19" s="77"/>
      <c r="CXN19" s="77"/>
      <c r="CXO19" s="77"/>
      <c r="CXP19" s="77"/>
      <c r="CXQ19" s="77"/>
      <c r="CXR19" s="77"/>
      <c r="CXS19" s="77"/>
      <c r="CXT19" s="77"/>
      <c r="CXU19" s="77"/>
      <c r="CXV19" s="77"/>
      <c r="CXW19" s="77"/>
      <c r="CXX19" s="77"/>
      <c r="CXY19" s="77"/>
      <c r="CXZ19" s="77"/>
      <c r="CYA19" s="77"/>
      <c r="CYB19" s="77"/>
      <c r="CYC19" s="77"/>
      <c r="CYD19" s="77"/>
      <c r="CYE19" s="77"/>
      <c r="CYF19" s="77"/>
      <c r="CYG19" s="77"/>
      <c r="CYH19" s="77"/>
      <c r="CYI19" s="77"/>
      <c r="CYJ19" s="77"/>
      <c r="CYK19" s="77"/>
      <c r="CYL19" s="77"/>
      <c r="CYM19" s="77"/>
      <c r="CYN19" s="77"/>
      <c r="CYO19" s="77"/>
      <c r="CYP19" s="77"/>
      <c r="CYQ19" s="77"/>
      <c r="CYR19" s="77"/>
      <c r="CYS19" s="77"/>
      <c r="CYT19" s="77"/>
      <c r="CYU19" s="77"/>
      <c r="CYV19" s="77"/>
      <c r="CYW19" s="77"/>
      <c r="CYX19" s="77"/>
      <c r="CYY19" s="77"/>
      <c r="CYZ19" s="77"/>
      <c r="CZA19" s="77"/>
      <c r="CZB19" s="77"/>
      <c r="CZC19" s="77"/>
      <c r="CZD19" s="77"/>
      <c r="CZE19" s="77"/>
      <c r="CZF19" s="77"/>
      <c r="CZG19" s="77"/>
      <c r="CZH19" s="77"/>
      <c r="CZI19" s="77"/>
      <c r="CZJ19" s="77"/>
      <c r="CZK19" s="77"/>
      <c r="CZL19" s="77"/>
      <c r="CZM19" s="77"/>
      <c r="CZN19" s="77"/>
      <c r="CZO19" s="77"/>
      <c r="CZP19" s="77"/>
      <c r="CZQ19" s="77"/>
      <c r="CZR19" s="77"/>
      <c r="CZS19" s="77"/>
      <c r="CZT19" s="77"/>
      <c r="CZU19" s="77"/>
      <c r="CZV19" s="77"/>
      <c r="CZW19" s="77"/>
      <c r="CZX19" s="77"/>
      <c r="CZY19" s="77"/>
      <c r="CZZ19" s="77"/>
      <c r="DAA19" s="77"/>
      <c r="DAB19" s="77"/>
      <c r="DAC19" s="77"/>
      <c r="DAD19" s="77"/>
      <c r="DAE19" s="77"/>
      <c r="DAF19" s="77"/>
      <c r="DAG19" s="77"/>
      <c r="DAH19" s="77"/>
      <c r="DAI19" s="77"/>
      <c r="DAJ19" s="77"/>
      <c r="DAK19" s="77"/>
      <c r="DAL19" s="77"/>
      <c r="DAM19" s="77"/>
      <c r="DAN19" s="77"/>
      <c r="DAO19" s="77"/>
      <c r="DAP19" s="77"/>
      <c r="DAQ19" s="77"/>
      <c r="DAR19" s="77"/>
      <c r="DAS19" s="77"/>
      <c r="DAT19" s="77"/>
      <c r="DAU19" s="77"/>
      <c r="DAV19" s="77"/>
      <c r="DAW19" s="77"/>
      <c r="DAX19" s="77"/>
      <c r="DAY19" s="77"/>
      <c r="DAZ19" s="77"/>
      <c r="DBA19" s="77"/>
      <c r="DBB19" s="77"/>
      <c r="DBC19" s="77"/>
      <c r="DBD19" s="77"/>
      <c r="DBE19" s="77"/>
      <c r="DBF19" s="77"/>
      <c r="DBG19" s="77"/>
      <c r="DBH19" s="77"/>
      <c r="DBI19" s="77"/>
      <c r="DBJ19" s="77"/>
      <c r="DBK19" s="77"/>
      <c r="DBL19" s="77"/>
      <c r="DBM19" s="77"/>
      <c r="DBN19" s="77"/>
      <c r="DBO19" s="77"/>
      <c r="DBP19" s="77"/>
      <c r="DBQ19" s="77"/>
      <c r="DBR19" s="77"/>
      <c r="DBS19" s="77"/>
      <c r="DBT19" s="77"/>
      <c r="DBU19" s="77"/>
      <c r="DBV19" s="77"/>
      <c r="DBW19" s="77"/>
      <c r="DBX19" s="77"/>
      <c r="DBY19" s="77"/>
      <c r="DBZ19" s="77"/>
      <c r="DCA19" s="77"/>
      <c r="DCB19" s="77"/>
      <c r="DCC19" s="77"/>
      <c r="DCD19" s="77"/>
      <c r="DCE19" s="77"/>
      <c r="DCF19" s="77"/>
      <c r="DCG19" s="77"/>
      <c r="DCH19" s="77"/>
      <c r="DCI19" s="77"/>
      <c r="DCJ19" s="77"/>
      <c r="DCK19" s="77"/>
      <c r="DCL19" s="77"/>
      <c r="DCM19" s="77"/>
      <c r="DCN19" s="77"/>
      <c r="DCO19" s="77"/>
      <c r="DCP19" s="77"/>
      <c r="DCQ19" s="77"/>
      <c r="DCR19" s="77"/>
      <c r="DCS19" s="77"/>
      <c r="DCT19" s="77"/>
      <c r="DCU19" s="77"/>
      <c r="DCV19" s="77"/>
      <c r="DCW19" s="77"/>
      <c r="DCX19" s="77"/>
      <c r="DCY19" s="77"/>
      <c r="DCZ19" s="77"/>
      <c r="DDA19" s="77"/>
      <c r="DDB19" s="77"/>
      <c r="DDC19" s="77"/>
      <c r="DDD19" s="77"/>
      <c r="DDE19" s="77"/>
      <c r="DDF19" s="77"/>
      <c r="DDG19" s="77"/>
      <c r="DDH19" s="77"/>
      <c r="DDI19" s="77"/>
      <c r="DDJ19" s="77"/>
      <c r="DDK19" s="77"/>
      <c r="DDL19" s="77"/>
      <c r="DDM19" s="77"/>
      <c r="DDN19" s="77"/>
      <c r="DDO19" s="77"/>
      <c r="DDP19" s="77"/>
      <c r="DDQ19" s="77"/>
      <c r="DDR19" s="77"/>
      <c r="DDS19" s="77"/>
      <c r="DDT19" s="77"/>
      <c r="DDU19" s="77"/>
      <c r="DDV19" s="77"/>
      <c r="DDW19" s="77"/>
      <c r="DDX19" s="77"/>
      <c r="DDY19" s="77"/>
      <c r="DDZ19" s="77"/>
      <c r="DEA19" s="77"/>
      <c r="DEB19" s="77"/>
      <c r="DEC19" s="77"/>
      <c r="DED19" s="77"/>
      <c r="DEE19" s="77"/>
      <c r="DEF19" s="77"/>
      <c r="DEG19" s="77"/>
      <c r="DEH19" s="77"/>
      <c r="DEI19" s="77"/>
      <c r="DEJ19" s="77"/>
      <c r="DEK19" s="77"/>
      <c r="DEL19" s="77"/>
      <c r="DEM19" s="77"/>
      <c r="DEN19" s="77"/>
      <c r="DEO19" s="77"/>
      <c r="DEP19" s="77"/>
      <c r="DEQ19" s="77"/>
      <c r="DER19" s="77"/>
      <c r="DES19" s="77"/>
      <c r="DET19" s="77"/>
      <c r="DEU19" s="77"/>
      <c r="DEV19" s="77"/>
      <c r="DEW19" s="77"/>
      <c r="DEX19" s="77"/>
      <c r="DEY19" s="77"/>
      <c r="DEZ19" s="77"/>
      <c r="DFA19" s="77"/>
      <c r="DFB19" s="77"/>
      <c r="DFC19" s="77"/>
      <c r="DFD19" s="77"/>
      <c r="DFE19" s="77"/>
      <c r="DFF19" s="77"/>
      <c r="DFG19" s="77"/>
      <c r="DFH19" s="77"/>
      <c r="DFI19" s="77"/>
      <c r="DFJ19" s="77"/>
      <c r="DFK19" s="77"/>
      <c r="DFL19" s="77"/>
      <c r="DFM19" s="77"/>
      <c r="DFN19" s="77"/>
      <c r="DFO19" s="77"/>
      <c r="DFP19" s="77"/>
      <c r="DFQ19" s="77"/>
      <c r="DFR19" s="77"/>
      <c r="DFS19" s="77"/>
      <c r="DFT19" s="77"/>
      <c r="DFU19" s="77"/>
      <c r="DFV19" s="77"/>
      <c r="DFW19" s="77"/>
      <c r="DFX19" s="77"/>
      <c r="DFY19" s="77"/>
      <c r="DFZ19" s="77"/>
      <c r="DGA19" s="77"/>
      <c r="DGB19" s="77"/>
      <c r="DGC19" s="77"/>
      <c r="DGD19" s="77"/>
      <c r="DGE19" s="77"/>
      <c r="DGF19" s="77"/>
      <c r="DGG19" s="77"/>
      <c r="DGH19" s="77"/>
      <c r="DGI19" s="77"/>
      <c r="DGJ19" s="77"/>
      <c r="DGK19" s="77"/>
      <c r="DGL19" s="77"/>
      <c r="DGM19" s="77"/>
      <c r="DGN19" s="77"/>
      <c r="DGO19" s="77"/>
      <c r="DGP19" s="77"/>
      <c r="DGQ19" s="77"/>
      <c r="DGR19" s="77"/>
      <c r="DGS19" s="77"/>
      <c r="DGT19" s="77"/>
      <c r="DGU19" s="77"/>
      <c r="DGV19" s="77"/>
      <c r="DGW19" s="77"/>
      <c r="DGX19" s="77"/>
      <c r="DGY19" s="77"/>
      <c r="DGZ19" s="77"/>
      <c r="DHA19" s="77"/>
      <c r="DHB19" s="77"/>
      <c r="DHC19" s="77"/>
      <c r="DHD19" s="77"/>
      <c r="DHE19" s="77"/>
      <c r="DHF19" s="77"/>
      <c r="DHG19" s="77"/>
      <c r="DHH19" s="77"/>
      <c r="DHI19" s="77"/>
      <c r="DHJ19" s="77"/>
      <c r="DHK19" s="77"/>
      <c r="DHL19" s="77"/>
      <c r="DHM19" s="77"/>
      <c r="DHN19" s="77"/>
      <c r="DHO19" s="77"/>
      <c r="DHP19" s="77"/>
      <c r="DHQ19" s="77"/>
      <c r="DHR19" s="77"/>
      <c r="DHS19" s="77"/>
      <c r="DHT19" s="77"/>
      <c r="DHU19" s="77"/>
      <c r="DHV19" s="77"/>
      <c r="DHW19" s="77"/>
      <c r="DHX19" s="77"/>
      <c r="DHY19" s="77"/>
      <c r="DHZ19" s="77"/>
      <c r="DIA19" s="77"/>
      <c r="DIB19" s="77"/>
      <c r="DIC19" s="77"/>
      <c r="DID19" s="77"/>
      <c r="DIE19" s="77"/>
      <c r="DIF19" s="77"/>
      <c r="DIG19" s="77"/>
      <c r="DIH19" s="77"/>
      <c r="DII19" s="77"/>
      <c r="DIJ19" s="77"/>
      <c r="DIK19" s="77"/>
      <c r="DIL19" s="77"/>
      <c r="DIM19" s="77"/>
      <c r="DIN19" s="77"/>
      <c r="DIO19" s="77"/>
      <c r="DIP19" s="77"/>
      <c r="DIQ19" s="77"/>
      <c r="DIR19" s="77"/>
      <c r="DIS19" s="77"/>
      <c r="DIT19" s="77"/>
      <c r="DIU19" s="77"/>
      <c r="DIV19" s="77"/>
      <c r="DIW19" s="77"/>
      <c r="DIX19" s="77"/>
      <c r="DIY19" s="77"/>
      <c r="DIZ19" s="77"/>
      <c r="DJA19" s="77"/>
      <c r="DJB19" s="77"/>
      <c r="DJC19" s="77"/>
      <c r="DJD19" s="77"/>
      <c r="DJE19" s="77"/>
      <c r="DJF19" s="77"/>
      <c r="DJG19" s="77"/>
      <c r="DJH19" s="77"/>
      <c r="DJI19" s="77"/>
      <c r="DJJ19" s="77"/>
      <c r="DJK19" s="77"/>
      <c r="DJL19" s="77"/>
      <c r="DJM19" s="77"/>
      <c r="DJN19" s="77"/>
      <c r="DJO19" s="77"/>
      <c r="DJP19" s="77"/>
      <c r="DJQ19" s="77"/>
      <c r="DJR19" s="77"/>
      <c r="DJS19" s="77"/>
      <c r="DJT19" s="77"/>
      <c r="DJU19" s="77"/>
      <c r="DJV19" s="77"/>
      <c r="DJW19" s="77"/>
      <c r="DJX19" s="77"/>
      <c r="DJY19" s="77"/>
      <c r="DJZ19" s="77"/>
      <c r="DKA19" s="77"/>
      <c r="DKB19" s="77"/>
      <c r="DKC19" s="77"/>
      <c r="DKD19" s="77"/>
      <c r="DKE19" s="77"/>
      <c r="DKF19" s="77"/>
      <c r="DKG19" s="77"/>
      <c r="DKH19" s="77"/>
      <c r="DKI19" s="77"/>
      <c r="DKJ19" s="77"/>
      <c r="DKK19" s="77"/>
      <c r="DKL19" s="77"/>
      <c r="DKM19" s="77"/>
      <c r="DKN19" s="77"/>
      <c r="DKO19" s="77"/>
      <c r="DKP19" s="77"/>
      <c r="DKQ19" s="77"/>
      <c r="DKR19" s="77"/>
      <c r="DKS19" s="77"/>
      <c r="DKT19" s="77"/>
      <c r="DKU19" s="77"/>
      <c r="DKV19" s="77"/>
      <c r="DKW19" s="77"/>
      <c r="DKX19" s="77"/>
      <c r="DKY19" s="77"/>
      <c r="DKZ19" s="77"/>
      <c r="DLA19" s="77"/>
      <c r="DLB19" s="77"/>
      <c r="DLC19" s="77"/>
      <c r="DLD19" s="77"/>
      <c r="DLE19" s="77"/>
      <c r="DLF19" s="77"/>
      <c r="DLG19" s="77"/>
      <c r="DLH19" s="77"/>
      <c r="DLI19" s="77"/>
      <c r="DLJ19" s="77"/>
      <c r="DLK19" s="77"/>
      <c r="DLL19" s="77"/>
      <c r="DLM19" s="77"/>
      <c r="DLN19" s="77"/>
      <c r="DLO19" s="77"/>
      <c r="DLP19" s="77"/>
      <c r="DLQ19" s="77"/>
      <c r="DLR19" s="77"/>
      <c r="DLS19" s="77"/>
      <c r="DLT19" s="77"/>
      <c r="DLU19" s="77"/>
      <c r="DLV19" s="77"/>
      <c r="DLW19" s="77"/>
      <c r="DLX19" s="77"/>
      <c r="DLY19" s="77"/>
      <c r="DLZ19" s="77"/>
      <c r="DMA19" s="77"/>
      <c r="DMB19" s="77"/>
      <c r="DMC19" s="77"/>
      <c r="DMD19" s="77"/>
      <c r="DME19" s="77"/>
      <c r="DMF19" s="77"/>
      <c r="DMG19" s="77"/>
      <c r="DMH19" s="77"/>
      <c r="DMI19" s="77"/>
      <c r="DMJ19" s="77"/>
      <c r="DMK19" s="77"/>
      <c r="DML19" s="77"/>
      <c r="DMM19" s="77"/>
      <c r="DMN19" s="77"/>
      <c r="DMO19" s="77"/>
      <c r="DMP19" s="77"/>
      <c r="DMQ19" s="77"/>
      <c r="DMR19" s="77"/>
      <c r="DMS19" s="77"/>
      <c r="DMT19" s="77"/>
      <c r="DMU19" s="77"/>
      <c r="DMV19" s="77"/>
      <c r="DMW19" s="77"/>
      <c r="DMX19" s="77"/>
      <c r="DMY19" s="77"/>
      <c r="DMZ19" s="77"/>
      <c r="DNA19" s="77"/>
      <c r="DNB19" s="77"/>
      <c r="DNC19" s="77"/>
      <c r="DND19" s="77"/>
      <c r="DNE19" s="77"/>
      <c r="DNF19" s="77"/>
      <c r="DNG19" s="77"/>
      <c r="DNH19" s="77"/>
      <c r="DNI19" s="77"/>
      <c r="DNJ19" s="77"/>
      <c r="DNK19" s="77"/>
      <c r="DNL19" s="77"/>
      <c r="DNM19" s="77"/>
      <c r="DNN19" s="77"/>
      <c r="DNO19" s="77"/>
      <c r="DNP19" s="77"/>
      <c r="DNQ19" s="77"/>
      <c r="DNR19" s="77"/>
      <c r="DNS19" s="77"/>
      <c r="DNT19" s="77"/>
      <c r="DNU19" s="77"/>
      <c r="DNV19" s="77"/>
      <c r="DNW19" s="77"/>
      <c r="DNX19" s="77"/>
      <c r="DNY19" s="77"/>
      <c r="DNZ19" s="77"/>
      <c r="DOA19" s="77"/>
      <c r="DOB19" s="77"/>
      <c r="DOC19" s="77"/>
      <c r="DOD19" s="77"/>
      <c r="DOE19" s="77"/>
      <c r="DOF19" s="77"/>
      <c r="DOG19" s="77"/>
      <c r="DOH19" s="77"/>
      <c r="DOI19" s="77"/>
      <c r="DOJ19" s="77"/>
      <c r="DOK19" s="77"/>
      <c r="DOL19" s="77"/>
      <c r="DOM19" s="77"/>
      <c r="DON19" s="77"/>
      <c r="DOO19" s="77"/>
      <c r="DOP19" s="77"/>
      <c r="DOQ19" s="77"/>
      <c r="DOR19" s="77"/>
      <c r="DOS19" s="77"/>
      <c r="DOT19" s="77"/>
      <c r="DOU19" s="77"/>
      <c r="DOV19" s="77"/>
      <c r="DOW19" s="77"/>
      <c r="DOX19" s="77"/>
      <c r="DOY19" s="77"/>
      <c r="DOZ19" s="77"/>
      <c r="DPA19" s="77"/>
      <c r="DPB19" s="77"/>
      <c r="DPC19" s="77"/>
      <c r="DPD19" s="77"/>
      <c r="DPE19" s="77"/>
      <c r="DPF19" s="77"/>
      <c r="DPG19" s="77"/>
      <c r="DPH19" s="77"/>
      <c r="DPI19" s="77"/>
      <c r="DPJ19" s="77"/>
      <c r="DPK19" s="77"/>
      <c r="DPL19" s="77"/>
      <c r="DPM19" s="77"/>
      <c r="DPN19" s="77"/>
      <c r="DPO19" s="77"/>
      <c r="DPP19" s="77"/>
      <c r="DPQ19" s="77"/>
      <c r="DPR19" s="77"/>
      <c r="DPS19" s="77"/>
      <c r="DPT19" s="77"/>
      <c r="DPU19" s="77"/>
      <c r="DPV19" s="77"/>
      <c r="DPW19" s="77"/>
      <c r="DPX19" s="77"/>
      <c r="DPY19" s="77"/>
      <c r="DPZ19" s="77"/>
      <c r="DQA19" s="77"/>
      <c r="DQB19" s="77"/>
      <c r="DQC19" s="77"/>
      <c r="DQD19" s="77"/>
      <c r="DQE19" s="77"/>
      <c r="DQF19" s="77"/>
      <c r="DQG19" s="77"/>
      <c r="DQH19" s="77"/>
      <c r="DQI19" s="77"/>
      <c r="DQJ19" s="77"/>
      <c r="DQK19" s="77"/>
      <c r="DQL19" s="77"/>
      <c r="DQM19" s="77"/>
      <c r="DQN19" s="77"/>
      <c r="DQO19" s="77"/>
      <c r="DQP19" s="77"/>
      <c r="DQQ19" s="77"/>
      <c r="DQR19" s="77"/>
      <c r="DQS19" s="77"/>
      <c r="DQT19" s="77"/>
      <c r="DQU19" s="77"/>
      <c r="DQV19" s="77"/>
      <c r="DQW19" s="77"/>
      <c r="DQX19" s="77"/>
      <c r="DQY19" s="77"/>
      <c r="DQZ19" s="77"/>
      <c r="DRA19" s="77"/>
      <c r="DRB19" s="77"/>
      <c r="DRC19" s="77"/>
      <c r="DRD19" s="77"/>
      <c r="DRE19" s="77"/>
      <c r="DRF19" s="77"/>
      <c r="DRG19" s="77"/>
      <c r="DRH19" s="77"/>
      <c r="DRI19" s="77"/>
      <c r="DRJ19" s="77"/>
      <c r="DRK19" s="77"/>
      <c r="DRL19" s="77"/>
      <c r="DRM19" s="77"/>
      <c r="DRN19" s="77"/>
      <c r="DRO19" s="77"/>
      <c r="DRP19" s="77"/>
      <c r="DRQ19" s="77"/>
      <c r="DRR19" s="77"/>
      <c r="DRS19" s="77"/>
      <c r="DRT19" s="77"/>
      <c r="DRU19" s="77"/>
      <c r="DRV19" s="77"/>
      <c r="DRW19" s="77"/>
      <c r="DRX19" s="77"/>
      <c r="DRY19" s="77"/>
      <c r="DRZ19" s="77"/>
      <c r="DSA19" s="77"/>
      <c r="DSB19" s="77"/>
      <c r="DSC19" s="77"/>
      <c r="DSD19" s="77"/>
      <c r="DSE19" s="77"/>
      <c r="DSF19" s="77"/>
      <c r="DSG19" s="77"/>
      <c r="DSH19" s="77"/>
      <c r="DSI19" s="77"/>
      <c r="DSJ19" s="77"/>
      <c r="DSK19" s="77"/>
      <c r="DSL19" s="77"/>
      <c r="DSM19" s="77"/>
      <c r="DSN19" s="77"/>
      <c r="DSO19" s="77"/>
      <c r="DSP19" s="77"/>
      <c r="DSQ19" s="77"/>
      <c r="DSR19" s="77"/>
      <c r="DSS19" s="77"/>
      <c r="DST19" s="77"/>
      <c r="DSU19" s="77"/>
      <c r="DSV19" s="77"/>
      <c r="DSW19" s="77"/>
      <c r="DSX19" s="77"/>
      <c r="DSY19" s="77"/>
      <c r="DSZ19" s="77"/>
      <c r="DTA19" s="77"/>
      <c r="DTB19" s="77"/>
      <c r="DTC19" s="77"/>
      <c r="DTD19" s="77"/>
      <c r="DTE19" s="77"/>
      <c r="DTF19" s="77"/>
      <c r="DTG19" s="77"/>
      <c r="DTH19" s="77"/>
      <c r="DTI19" s="77"/>
      <c r="DTJ19" s="77"/>
      <c r="DTK19" s="77"/>
      <c r="DTL19" s="77"/>
      <c r="DTM19" s="77"/>
      <c r="DTN19" s="77"/>
      <c r="DTO19" s="77"/>
      <c r="DTP19" s="77"/>
      <c r="DTQ19" s="77"/>
      <c r="DTR19" s="77"/>
      <c r="DTS19" s="77"/>
      <c r="DTT19" s="77"/>
      <c r="DTU19" s="77"/>
      <c r="DTV19" s="77"/>
      <c r="DTW19" s="77"/>
      <c r="DTX19" s="77"/>
      <c r="DTY19" s="77"/>
      <c r="DTZ19" s="77"/>
      <c r="DUA19" s="77"/>
      <c r="DUB19" s="77"/>
      <c r="DUC19" s="77"/>
      <c r="DUD19" s="77"/>
      <c r="DUE19" s="77"/>
      <c r="DUF19" s="77"/>
      <c r="DUG19" s="77"/>
      <c r="DUH19" s="77"/>
      <c r="DUI19" s="77"/>
      <c r="DUJ19" s="77"/>
      <c r="DUK19" s="77"/>
      <c r="DUL19" s="77"/>
      <c r="DUM19" s="77"/>
      <c r="DUN19" s="77"/>
      <c r="DUO19" s="77"/>
      <c r="DUP19" s="77"/>
      <c r="DUQ19" s="77"/>
      <c r="DUR19" s="77"/>
      <c r="DUS19" s="77"/>
      <c r="DUT19" s="77"/>
      <c r="DUU19" s="77"/>
      <c r="DUV19" s="77"/>
      <c r="DUW19" s="77"/>
      <c r="DUX19" s="77"/>
      <c r="DUY19" s="77"/>
      <c r="DUZ19" s="77"/>
      <c r="DVA19" s="77"/>
      <c r="DVB19" s="77"/>
      <c r="DVC19" s="77"/>
      <c r="DVD19" s="77"/>
      <c r="DVE19" s="77"/>
      <c r="DVF19" s="77"/>
      <c r="DVG19" s="77"/>
      <c r="DVH19" s="77"/>
      <c r="DVI19" s="77"/>
      <c r="DVJ19" s="77"/>
      <c r="DVK19" s="77"/>
      <c r="DVL19" s="77"/>
      <c r="DVM19" s="77"/>
      <c r="DVN19" s="77"/>
      <c r="DVO19" s="77"/>
      <c r="DVP19" s="77"/>
      <c r="DVQ19" s="77"/>
      <c r="DVR19" s="77"/>
      <c r="DVS19" s="77"/>
      <c r="DVT19" s="77"/>
      <c r="DVU19" s="77"/>
      <c r="DVV19" s="77"/>
      <c r="DVW19" s="77"/>
      <c r="DVX19" s="77"/>
      <c r="DVY19" s="77"/>
      <c r="DVZ19" s="77"/>
      <c r="DWA19" s="77"/>
      <c r="DWB19" s="77"/>
      <c r="DWC19" s="77"/>
      <c r="DWD19" s="77"/>
      <c r="DWE19" s="77"/>
      <c r="DWF19" s="77"/>
      <c r="DWG19" s="77"/>
      <c r="DWH19" s="77"/>
      <c r="DWI19" s="77"/>
      <c r="DWJ19" s="77"/>
      <c r="DWK19" s="77"/>
      <c r="DWL19" s="77"/>
      <c r="DWM19" s="77"/>
      <c r="DWN19" s="77"/>
      <c r="DWO19" s="77"/>
      <c r="DWP19" s="77"/>
      <c r="DWQ19" s="77"/>
      <c r="DWR19" s="77"/>
      <c r="DWS19" s="77"/>
      <c r="DWT19" s="77"/>
      <c r="DWU19" s="77"/>
      <c r="DWV19" s="77"/>
      <c r="DWW19" s="77"/>
      <c r="DWX19" s="77"/>
      <c r="DWY19" s="77"/>
      <c r="DWZ19" s="77"/>
      <c r="DXA19" s="77"/>
      <c r="DXB19" s="77"/>
      <c r="DXC19" s="77"/>
      <c r="DXD19" s="77"/>
      <c r="DXE19" s="77"/>
      <c r="DXF19" s="77"/>
      <c r="DXG19" s="77"/>
      <c r="DXH19" s="77"/>
      <c r="DXI19" s="77"/>
      <c r="DXJ19" s="77"/>
      <c r="DXK19" s="77"/>
      <c r="DXL19" s="77"/>
      <c r="DXM19" s="77"/>
      <c r="DXN19" s="77"/>
      <c r="DXO19" s="77"/>
      <c r="DXP19" s="77"/>
      <c r="DXQ19" s="77"/>
      <c r="DXR19" s="77"/>
      <c r="DXS19" s="77"/>
      <c r="DXT19" s="77"/>
      <c r="DXU19" s="77"/>
      <c r="DXV19" s="77"/>
      <c r="DXW19" s="77"/>
      <c r="DXX19" s="77"/>
      <c r="DXY19" s="77"/>
      <c r="DXZ19" s="77"/>
      <c r="DYA19" s="77"/>
      <c r="DYB19" s="77"/>
      <c r="DYC19" s="77"/>
      <c r="DYD19" s="77"/>
      <c r="DYE19" s="77"/>
      <c r="DYF19" s="77"/>
      <c r="DYG19" s="77"/>
      <c r="DYH19" s="77"/>
      <c r="DYI19" s="77"/>
      <c r="DYJ19" s="77"/>
      <c r="DYK19" s="77"/>
      <c r="DYL19" s="77"/>
      <c r="DYM19" s="77"/>
      <c r="DYN19" s="77"/>
      <c r="DYO19" s="77"/>
      <c r="DYP19" s="77"/>
      <c r="DYQ19" s="77"/>
      <c r="DYR19" s="77"/>
      <c r="DYS19" s="77"/>
      <c r="DYT19" s="77"/>
      <c r="DYU19" s="77"/>
      <c r="DYV19" s="77"/>
      <c r="DYW19" s="77"/>
      <c r="DYX19" s="77"/>
      <c r="DYY19" s="77"/>
      <c r="DYZ19" s="77"/>
      <c r="DZA19" s="77"/>
      <c r="DZB19" s="77"/>
      <c r="DZC19" s="77"/>
      <c r="DZD19" s="77"/>
      <c r="DZE19" s="77"/>
      <c r="DZF19" s="77"/>
      <c r="DZG19" s="77"/>
      <c r="DZH19" s="77"/>
      <c r="DZI19" s="77"/>
      <c r="DZJ19" s="77"/>
      <c r="DZK19" s="77"/>
      <c r="DZL19" s="77"/>
      <c r="DZM19" s="77"/>
      <c r="DZN19" s="77"/>
      <c r="DZO19" s="77"/>
      <c r="DZP19" s="77"/>
      <c r="DZQ19" s="77"/>
      <c r="DZR19" s="77"/>
      <c r="DZS19" s="77"/>
      <c r="DZT19" s="77"/>
      <c r="DZU19" s="77"/>
      <c r="DZV19" s="77"/>
      <c r="DZW19" s="77"/>
      <c r="DZX19" s="77"/>
      <c r="DZY19" s="77"/>
      <c r="DZZ19" s="77"/>
      <c r="EAA19" s="77"/>
      <c r="EAB19" s="77"/>
      <c r="EAC19" s="77"/>
      <c r="EAD19" s="77"/>
      <c r="EAE19" s="77"/>
      <c r="EAF19" s="77"/>
      <c r="EAG19" s="77"/>
      <c r="EAH19" s="77"/>
      <c r="EAI19" s="77"/>
      <c r="EAJ19" s="77"/>
      <c r="EAK19" s="77"/>
      <c r="EAL19" s="77"/>
      <c r="EAM19" s="77"/>
      <c r="EAN19" s="77"/>
      <c r="EAO19" s="77"/>
      <c r="EAP19" s="77"/>
      <c r="EAQ19" s="77"/>
      <c r="EAR19" s="77"/>
      <c r="EAS19" s="77"/>
      <c r="EAT19" s="77"/>
      <c r="EAU19" s="77"/>
      <c r="EAV19" s="77"/>
      <c r="EAW19" s="77"/>
      <c r="EAX19" s="77"/>
      <c r="EAY19" s="77"/>
      <c r="EAZ19" s="77"/>
      <c r="EBA19" s="77"/>
      <c r="EBB19" s="77"/>
      <c r="EBC19" s="77"/>
      <c r="EBD19" s="77"/>
      <c r="EBE19" s="77"/>
      <c r="EBF19" s="77"/>
      <c r="EBG19" s="77"/>
      <c r="EBH19" s="77"/>
      <c r="EBI19" s="77"/>
      <c r="EBJ19" s="77"/>
      <c r="EBK19" s="77"/>
      <c r="EBL19" s="77"/>
      <c r="EBM19" s="77"/>
      <c r="EBN19" s="77"/>
      <c r="EBO19" s="77"/>
      <c r="EBP19" s="77"/>
      <c r="EBQ19" s="77"/>
      <c r="EBR19" s="77"/>
      <c r="EBS19" s="77"/>
      <c r="EBT19" s="77"/>
      <c r="EBU19" s="77"/>
      <c r="EBV19" s="77"/>
      <c r="EBW19" s="77"/>
      <c r="EBX19" s="77"/>
      <c r="EBY19" s="77"/>
      <c r="EBZ19" s="77"/>
      <c r="ECA19" s="77"/>
      <c r="ECB19" s="77"/>
      <c r="ECC19" s="77"/>
      <c r="ECD19" s="77"/>
      <c r="ECE19" s="77"/>
      <c r="ECF19" s="77"/>
      <c r="ECG19" s="77"/>
      <c r="ECH19" s="77"/>
      <c r="ECI19" s="77"/>
      <c r="ECJ19" s="77"/>
      <c r="ECK19" s="77"/>
      <c r="ECL19" s="77"/>
      <c r="ECM19" s="77"/>
      <c r="ECN19" s="77"/>
      <c r="ECO19" s="77"/>
      <c r="ECP19" s="77"/>
      <c r="ECQ19" s="77"/>
      <c r="ECR19" s="77"/>
      <c r="ECS19" s="77"/>
      <c r="ECT19" s="77"/>
      <c r="ECU19" s="77"/>
      <c r="ECV19" s="77"/>
      <c r="ECW19" s="77"/>
      <c r="ECX19" s="77"/>
      <c r="ECY19" s="77"/>
      <c r="ECZ19" s="77"/>
      <c r="EDA19" s="77"/>
      <c r="EDB19" s="77"/>
      <c r="EDC19" s="77"/>
      <c r="EDD19" s="77"/>
      <c r="EDE19" s="77"/>
      <c r="EDF19" s="77"/>
      <c r="EDG19" s="77"/>
      <c r="EDH19" s="77"/>
      <c r="EDI19" s="77"/>
      <c r="EDJ19" s="77"/>
      <c r="EDK19" s="77"/>
      <c r="EDL19" s="77"/>
      <c r="EDM19" s="77"/>
      <c r="EDN19" s="77"/>
      <c r="EDO19" s="77"/>
      <c r="EDP19" s="77"/>
      <c r="EDQ19" s="77"/>
      <c r="EDR19" s="77"/>
      <c r="EDS19" s="77"/>
      <c r="EDT19" s="77"/>
      <c r="EDU19" s="77"/>
      <c r="EDV19" s="77"/>
      <c r="EDW19" s="77"/>
      <c r="EDX19" s="77"/>
      <c r="EDY19" s="77"/>
      <c r="EDZ19" s="77"/>
      <c r="EEA19" s="77"/>
      <c r="EEB19" s="77"/>
      <c r="EEC19" s="77"/>
      <c r="EED19" s="77"/>
      <c r="EEE19" s="77"/>
      <c r="EEF19" s="77"/>
      <c r="EEG19" s="77"/>
      <c r="EEH19" s="77"/>
      <c r="EEI19" s="77"/>
      <c r="EEJ19" s="77"/>
      <c r="EEK19" s="77"/>
      <c r="EEL19" s="77"/>
      <c r="EEM19" s="77"/>
      <c r="EEN19" s="77"/>
      <c r="EEO19" s="77"/>
      <c r="EEP19" s="77"/>
      <c r="EEQ19" s="77"/>
      <c r="EER19" s="77"/>
      <c r="EES19" s="77"/>
      <c r="EET19" s="77"/>
      <c r="EEU19" s="77"/>
      <c r="EEV19" s="77"/>
      <c r="EEW19" s="77"/>
      <c r="EEX19" s="77"/>
      <c r="EEY19" s="77"/>
      <c r="EEZ19" s="77"/>
      <c r="EFA19" s="77"/>
      <c r="EFB19" s="77"/>
      <c r="EFC19" s="77"/>
      <c r="EFD19" s="77"/>
      <c r="EFE19" s="77"/>
      <c r="EFF19" s="77"/>
      <c r="EFG19" s="77"/>
      <c r="EFH19" s="77"/>
      <c r="EFI19" s="77"/>
      <c r="EFJ19" s="77"/>
      <c r="EFK19" s="77"/>
      <c r="EFL19" s="77"/>
      <c r="EFM19" s="77"/>
      <c r="EFN19" s="77"/>
      <c r="EFO19" s="77"/>
      <c r="EFP19" s="77"/>
      <c r="EFQ19" s="77"/>
      <c r="EFR19" s="77"/>
      <c r="EFS19" s="77"/>
      <c r="EFT19" s="77"/>
      <c r="EFU19" s="77"/>
      <c r="EFV19" s="77"/>
      <c r="EFW19" s="77"/>
      <c r="EFX19" s="77"/>
      <c r="EFY19" s="77"/>
      <c r="EFZ19" s="77"/>
      <c r="EGA19" s="77"/>
      <c r="EGB19" s="77"/>
      <c r="EGC19" s="77"/>
      <c r="EGD19" s="77"/>
      <c r="EGE19" s="77"/>
      <c r="EGF19" s="77"/>
      <c r="EGG19" s="77"/>
      <c r="EGH19" s="77"/>
      <c r="EGI19" s="77"/>
      <c r="EGJ19" s="77"/>
      <c r="EGK19" s="77"/>
      <c r="EGL19" s="77"/>
      <c r="EGM19" s="77"/>
      <c r="EGN19" s="77"/>
      <c r="EGO19" s="77"/>
      <c r="EGP19" s="77"/>
      <c r="EGQ19" s="77"/>
      <c r="EGR19" s="77"/>
      <c r="EGS19" s="77"/>
      <c r="EGT19" s="77"/>
      <c r="EGU19" s="77"/>
      <c r="EGV19" s="77"/>
      <c r="EGW19" s="77"/>
      <c r="EGX19" s="77"/>
      <c r="EGY19" s="77"/>
      <c r="EGZ19" s="77"/>
      <c r="EHA19" s="77"/>
      <c r="EHB19" s="77"/>
      <c r="EHC19" s="77"/>
      <c r="EHD19" s="77"/>
      <c r="EHE19" s="77"/>
      <c r="EHF19" s="77"/>
      <c r="EHG19" s="77"/>
      <c r="EHH19" s="77"/>
      <c r="EHI19" s="77"/>
      <c r="EHJ19" s="77"/>
      <c r="EHK19" s="77"/>
      <c r="EHL19" s="77"/>
      <c r="EHM19" s="77"/>
      <c r="EHN19" s="77"/>
      <c r="EHO19" s="77"/>
      <c r="EHP19" s="77"/>
      <c r="EHQ19" s="77"/>
      <c r="EHR19" s="77"/>
      <c r="EHS19" s="77"/>
      <c r="EHT19" s="77"/>
      <c r="EHU19" s="77"/>
      <c r="EHV19" s="77"/>
      <c r="EHW19" s="77"/>
      <c r="EHX19" s="77"/>
      <c r="EHY19" s="77"/>
      <c r="EHZ19" s="77"/>
      <c r="EIA19" s="77"/>
      <c r="EIB19" s="77"/>
      <c r="EIC19" s="77"/>
      <c r="EID19" s="77"/>
      <c r="EIE19" s="77"/>
      <c r="EIF19" s="77"/>
      <c r="EIG19" s="77"/>
      <c r="EIH19" s="77"/>
      <c r="EII19" s="77"/>
      <c r="EIJ19" s="77"/>
      <c r="EIK19" s="77"/>
      <c r="EIL19" s="77"/>
      <c r="EIM19" s="77"/>
      <c r="EIN19" s="77"/>
      <c r="EIO19" s="77"/>
      <c r="EIP19" s="77"/>
      <c r="EIQ19" s="77"/>
      <c r="EIR19" s="77"/>
      <c r="EIS19" s="77"/>
      <c r="EIT19" s="77"/>
      <c r="EIU19" s="77"/>
      <c r="EIV19" s="77"/>
      <c r="EIW19" s="77"/>
      <c r="EIX19" s="77"/>
      <c r="EIY19" s="77"/>
      <c r="EIZ19" s="77"/>
      <c r="EJA19" s="77"/>
      <c r="EJB19" s="77"/>
      <c r="EJC19" s="77"/>
      <c r="EJD19" s="77"/>
      <c r="EJE19" s="77"/>
      <c r="EJF19" s="77"/>
      <c r="EJG19" s="77"/>
      <c r="EJH19" s="77"/>
      <c r="EJI19" s="77"/>
      <c r="EJJ19" s="77"/>
      <c r="EJK19" s="77"/>
      <c r="EJL19" s="77"/>
      <c r="EJM19" s="77"/>
      <c r="EJN19" s="77"/>
      <c r="EJO19" s="77"/>
      <c r="EJP19" s="77"/>
      <c r="EJQ19" s="77"/>
      <c r="EJR19" s="77"/>
      <c r="EJS19" s="77"/>
      <c r="EJT19" s="77"/>
      <c r="EJU19" s="77"/>
      <c r="EJV19" s="77"/>
      <c r="EJW19" s="77"/>
      <c r="EJX19" s="77"/>
      <c r="EJY19" s="77"/>
      <c r="EJZ19" s="77"/>
      <c r="EKA19" s="77"/>
      <c r="EKB19" s="77"/>
      <c r="EKC19" s="77"/>
      <c r="EKD19" s="77"/>
      <c r="EKE19" s="77"/>
      <c r="EKF19" s="77"/>
      <c r="EKG19" s="77"/>
      <c r="EKH19" s="77"/>
      <c r="EKI19" s="77"/>
      <c r="EKJ19" s="77"/>
      <c r="EKK19" s="77"/>
      <c r="EKL19" s="77"/>
      <c r="EKM19" s="77"/>
      <c r="EKN19" s="77"/>
      <c r="EKO19" s="77"/>
      <c r="EKP19" s="77"/>
      <c r="EKQ19" s="77"/>
      <c r="EKR19" s="77"/>
      <c r="EKS19" s="77"/>
      <c r="EKT19" s="77"/>
      <c r="EKU19" s="77"/>
      <c r="EKV19" s="77"/>
      <c r="EKW19" s="77"/>
      <c r="EKX19" s="77"/>
      <c r="EKY19" s="77"/>
      <c r="EKZ19" s="77"/>
      <c r="ELA19" s="77"/>
      <c r="ELB19" s="77"/>
      <c r="ELC19" s="77"/>
      <c r="ELD19" s="77"/>
      <c r="ELE19" s="77"/>
      <c r="ELF19" s="77"/>
      <c r="ELG19" s="77"/>
      <c r="ELH19" s="77"/>
      <c r="ELI19" s="77"/>
      <c r="ELJ19" s="77"/>
      <c r="ELK19" s="77"/>
      <c r="ELL19" s="77"/>
      <c r="ELM19" s="77"/>
      <c r="ELN19" s="77"/>
      <c r="ELO19" s="77"/>
      <c r="ELP19" s="77"/>
      <c r="ELQ19" s="77"/>
      <c r="ELR19" s="77"/>
      <c r="ELS19" s="77"/>
      <c r="ELT19" s="77"/>
      <c r="ELU19" s="77"/>
      <c r="ELV19" s="77"/>
      <c r="ELW19" s="77"/>
      <c r="ELX19" s="77"/>
      <c r="ELY19" s="77"/>
      <c r="ELZ19" s="77"/>
      <c r="EMA19" s="77"/>
      <c r="EMB19" s="77"/>
      <c r="EMC19" s="77"/>
      <c r="EMD19" s="77"/>
      <c r="EME19" s="77"/>
      <c r="EMF19" s="77"/>
      <c r="EMG19" s="77"/>
      <c r="EMH19" s="77"/>
      <c r="EMI19" s="77"/>
      <c r="EMJ19" s="77"/>
      <c r="EMK19" s="77"/>
      <c r="EML19" s="77"/>
      <c r="EMM19" s="77"/>
      <c r="EMN19" s="77"/>
      <c r="EMO19" s="77"/>
      <c r="EMP19" s="77"/>
      <c r="EMQ19" s="77"/>
      <c r="EMR19" s="77"/>
      <c r="EMS19" s="77"/>
      <c r="EMT19" s="77"/>
      <c r="EMU19" s="77"/>
      <c r="EMV19" s="77"/>
      <c r="EMW19" s="77"/>
      <c r="EMX19" s="77"/>
      <c r="EMY19" s="77"/>
      <c r="EMZ19" s="77"/>
      <c r="ENA19" s="77"/>
      <c r="ENB19" s="77"/>
      <c r="ENC19" s="77"/>
      <c r="END19" s="77"/>
      <c r="ENE19" s="77"/>
      <c r="ENF19" s="77"/>
      <c r="ENG19" s="77"/>
      <c r="ENH19" s="77"/>
      <c r="ENI19" s="77"/>
      <c r="ENJ19" s="77"/>
      <c r="ENK19" s="77"/>
      <c r="ENL19" s="77"/>
      <c r="ENM19" s="77"/>
      <c r="ENN19" s="77"/>
      <c r="ENO19" s="77"/>
      <c r="ENP19" s="77"/>
      <c r="ENQ19" s="77"/>
      <c r="ENR19" s="77"/>
      <c r="ENS19" s="77"/>
      <c r="ENT19" s="77"/>
      <c r="ENU19" s="77"/>
      <c r="ENV19" s="77"/>
      <c r="ENW19" s="77"/>
      <c r="ENX19" s="77"/>
      <c r="ENY19" s="77"/>
      <c r="ENZ19" s="77"/>
      <c r="EOA19" s="77"/>
      <c r="EOB19" s="77"/>
      <c r="EOC19" s="77"/>
      <c r="EOD19" s="77"/>
      <c r="EOE19" s="77"/>
      <c r="EOF19" s="77"/>
      <c r="EOG19" s="77"/>
      <c r="EOH19" s="77"/>
      <c r="EOI19" s="77"/>
      <c r="EOJ19" s="77"/>
      <c r="EOK19" s="77"/>
      <c r="EOL19" s="77"/>
      <c r="EOM19" s="77"/>
      <c r="EON19" s="77"/>
      <c r="EOO19" s="77"/>
      <c r="EOP19" s="77"/>
      <c r="EOQ19" s="77"/>
      <c r="EOR19" s="77"/>
      <c r="EOS19" s="77"/>
      <c r="EOT19" s="77"/>
      <c r="EOU19" s="77"/>
      <c r="EOV19" s="77"/>
      <c r="EOW19" s="77"/>
      <c r="EOX19" s="77"/>
      <c r="EOY19" s="77"/>
      <c r="EOZ19" s="77"/>
      <c r="EPA19" s="77"/>
      <c r="EPB19" s="77"/>
      <c r="EPC19" s="77"/>
      <c r="EPD19" s="77"/>
      <c r="EPE19" s="77"/>
      <c r="EPF19" s="77"/>
      <c r="EPG19" s="77"/>
      <c r="EPH19" s="77"/>
      <c r="EPI19" s="77"/>
      <c r="EPJ19" s="77"/>
      <c r="EPK19" s="77"/>
      <c r="EPL19" s="77"/>
      <c r="EPM19" s="77"/>
      <c r="EPN19" s="77"/>
      <c r="EPO19" s="77"/>
      <c r="EPP19" s="77"/>
      <c r="EPQ19" s="77"/>
      <c r="EPR19" s="77"/>
      <c r="EPS19" s="77"/>
      <c r="EPT19" s="77"/>
      <c r="EPU19" s="77"/>
      <c r="EPV19" s="77"/>
      <c r="EPW19" s="77"/>
      <c r="EPX19" s="77"/>
      <c r="EPY19" s="77"/>
      <c r="EPZ19" s="77"/>
      <c r="EQA19" s="77"/>
      <c r="EQB19" s="77"/>
      <c r="EQC19" s="77"/>
      <c r="EQD19" s="77"/>
      <c r="EQE19" s="77"/>
      <c r="EQF19" s="77"/>
      <c r="EQG19" s="77"/>
      <c r="EQH19" s="77"/>
      <c r="EQI19" s="77"/>
      <c r="EQJ19" s="77"/>
      <c r="EQK19" s="77"/>
      <c r="EQL19" s="77"/>
      <c r="EQM19" s="77"/>
      <c r="EQN19" s="77"/>
      <c r="EQO19" s="77"/>
      <c r="EQP19" s="77"/>
      <c r="EQQ19" s="77"/>
      <c r="EQR19" s="77"/>
      <c r="EQS19" s="77"/>
      <c r="EQT19" s="77"/>
      <c r="EQU19" s="77"/>
      <c r="EQV19" s="77"/>
      <c r="EQW19" s="77"/>
      <c r="EQX19" s="77"/>
      <c r="EQY19" s="77"/>
      <c r="EQZ19" s="77"/>
      <c r="ERA19" s="77"/>
      <c r="ERB19" s="77"/>
      <c r="ERC19" s="77"/>
      <c r="ERD19" s="77"/>
      <c r="ERE19" s="77"/>
      <c r="ERF19" s="77"/>
      <c r="ERG19" s="77"/>
      <c r="ERH19" s="77"/>
      <c r="ERI19" s="77"/>
      <c r="ERJ19" s="77"/>
      <c r="ERK19" s="77"/>
      <c r="ERL19" s="77"/>
      <c r="ERM19" s="77"/>
      <c r="ERN19" s="77"/>
      <c r="ERO19" s="77"/>
      <c r="ERP19" s="77"/>
      <c r="ERQ19" s="77"/>
      <c r="ERR19" s="77"/>
      <c r="ERS19" s="77"/>
      <c r="ERT19" s="77"/>
      <c r="ERU19" s="77"/>
      <c r="ERV19" s="77"/>
      <c r="ERW19" s="77"/>
      <c r="ERX19" s="77"/>
      <c r="ERY19" s="77"/>
      <c r="ERZ19" s="77"/>
      <c r="ESA19" s="77"/>
      <c r="ESB19" s="77"/>
      <c r="ESC19" s="77"/>
      <c r="ESD19" s="77"/>
      <c r="ESE19" s="77"/>
      <c r="ESF19" s="77"/>
      <c r="ESG19" s="77"/>
      <c r="ESH19" s="77"/>
      <c r="ESI19" s="77"/>
      <c r="ESJ19" s="77"/>
      <c r="ESK19" s="77"/>
      <c r="ESL19" s="77"/>
      <c r="ESM19" s="77"/>
      <c r="ESN19" s="77"/>
      <c r="ESO19" s="77"/>
      <c r="ESP19" s="77"/>
      <c r="ESQ19" s="77"/>
      <c r="ESR19" s="77"/>
      <c r="ESS19" s="77"/>
      <c r="EST19" s="77"/>
      <c r="ESU19" s="77"/>
      <c r="ESV19" s="77"/>
      <c r="ESW19" s="77"/>
      <c r="ESX19" s="77"/>
      <c r="ESY19" s="77"/>
      <c r="ESZ19" s="77"/>
      <c r="ETA19" s="77"/>
      <c r="ETB19" s="77"/>
      <c r="ETC19" s="77"/>
      <c r="ETD19" s="77"/>
      <c r="ETE19" s="77"/>
      <c r="ETF19" s="77"/>
      <c r="ETG19" s="77"/>
      <c r="ETH19" s="77"/>
      <c r="ETI19" s="77"/>
      <c r="ETJ19" s="77"/>
      <c r="ETK19" s="77"/>
      <c r="ETL19" s="77"/>
      <c r="ETM19" s="77"/>
      <c r="ETN19" s="77"/>
      <c r="ETO19" s="77"/>
      <c r="ETP19" s="77"/>
      <c r="ETQ19" s="77"/>
      <c r="ETR19" s="77"/>
      <c r="ETS19" s="77"/>
      <c r="ETT19" s="77"/>
      <c r="ETU19" s="77"/>
      <c r="ETV19" s="77"/>
      <c r="ETW19" s="77"/>
      <c r="ETX19" s="77"/>
      <c r="ETY19" s="77"/>
      <c r="ETZ19" s="77"/>
      <c r="EUA19" s="77"/>
      <c r="EUB19" s="77"/>
      <c r="EUC19" s="77"/>
      <c r="EUD19" s="77"/>
      <c r="EUE19" s="77"/>
      <c r="EUF19" s="77"/>
      <c r="EUG19" s="77"/>
      <c r="EUH19" s="77"/>
      <c r="EUI19" s="77"/>
      <c r="EUJ19" s="77"/>
      <c r="EUK19" s="77"/>
      <c r="EUL19" s="77"/>
      <c r="EUM19" s="77"/>
      <c r="EUN19" s="77"/>
      <c r="EUO19" s="77"/>
      <c r="EUP19" s="77"/>
      <c r="EUQ19" s="77"/>
      <c r="EUR19" s="77"/>
      <c r="EUS19" s="77"/>
      <c r="EUT19" s="77"/>
      <c r="EUU19" s="77"/>
      <c r="EUV19" s="77"/>
      <c r="EUW19" s="77"/>
      <c r="EUX19" s="77"/>
      <c r="EUY19" s="77"/>
      <c r="EUZ19" s="77"/>
      <c r="EVA19" s="77"/>
      <c r="EVB19" s="77"/>
      <c r="EVC19" s="77"/>
      <c r="EVD19" s="77"/>
      <c r="EVE19" s="77"/>
      <c r="EVF19" s="77"/>
      <c r="EVG19" s="77"/>
      <c r="EVH19" s="77"/>
      <c r="EVI19" s="77"/>
      <c r="EVJ19" s="77"/>
      <c r="EVK19" s="77"/>
      <c r="EVL19" s="77"/>
      <c r="EVM19" s="77"/>
      <c r="EVN19" s="77"/>
      <c r="EVO19" s="77"/>
      <c r="EVP19" s="77"/>
      <c r="EVQ19" s="77"/>
      <c r="EVR19" s="77"/>
      <c r="EVS19" s="77"/>
      <c r="EVT19" s="77"/>
      <c r="EVU19" s="77"/>
      <c r="EVV19" s="77"/>
      <c r="EVW19" s="77"/>
      <c r="EVX19" s="77"/>
      <c r="EVY19" s="77"/>
      <c r="EVZ19" s="77"/>
      <c r="EWA19" s="77"/>
      <c r="EWB19" s="77"/>
      <c r="EWC19" s="77"/>
      <c r="EWD19" s="77"/>
      <c r="EWE19" s="77"/>
      <c r="EWF19" s="77"/>
      <c r="EWG19" s="77"/>
      <c r="EWH19" s="77"/>
      <c r="EWI19" s="77"/>
      <c r="EWJ19" s="77"/>
      <c r="EWK19" s="77"/>
      <c r="EWL19" s="77"/>
      <c r="EWM19" s="77"/>
      <c r="EWN19" s="77"/>
      <c r="EWO19" s="77"/>
      <c r="EWP19" s="77"/>
      <c r="EWQ19" s="77"/>
      <c r="EWR19" s="77"/>
      <c r="EWS19" s="77"/>
      <c r="EWT19" s="77"/>
      <c r="EWU19" s="77"/>
      <c r="EWV19" s="77"/>
      <c r="EWW19" s="77"/>
      <c r="EWX19" s="77"/>
      <c r="EWY19" s="77"/>
      <c r="EWZ19" s="77"/>
      <c r="EXA19" s="77"/>
      <c r="EXB19" s="77"/>
      <c r="EXC19" s="77"/>
      <c r="EXD19" s="77"/>
      <c r="EXE19" s="77"/>
      <c r="EXF19" s="77"/>
      <c r="EXG19" s="77"/>
      <c r="EXH19" s="77"/>
      <c r="EXI19" s="77"/>
      <c r="EXJ19" s="77"/>
      <c r="EXK19" s="77"/>
      <c r="EXL19" s="77"/>
      <c r="EXM19" s="77"/>
      <c r="EXN19" s="77"/>
      <c r="EXO19" s="77"/>
      <c r="EXP19" s="77"/>
      <c r="EXQ19" s="77"/>
      <c r="EXR19" s="77"/>
      <c r="EXS19" s="77"/>
      <c r="EXT19" s="77"/>
      <c r="EXU19" s="77"/>
      <c r="EXV19" s="77"/>
      <c r="EXW19" s="77"/>
      <c r="EXX19" s="77"/>
      <c r="EXY19" s="77"/>
      <c r="EXZ19" s="77"/>
      <c r="EYA19" s="77"/>
      <c r="EYB19" s="77"/>
      <c r="EYC19" s="77"/>
      <c r="EYD19" s="77"/>
      <c r="EYE19" s="77"/>
      <c r="EYF19" s="77"/>
      <c r="EYG19" s="77"/>
      <c r="EYH19" s="77"/>
      <c r="EYI19" s="77"/>
      <c r="EYJ19" s="77"/>
      <c r="EYK19" s="77"/>
      <c r="EYL19" s="77"/>
      <c r="EYM19" s="77"/>
      <c r="EYN19" s="77"/>
      <c r="EYO19" s="77"/>
      <c r="EYP19" s="77"/>
      <c r="EYQ19" s="77"/>
      <c r="EYR19" s="77"/>
      <c r="EYS19" s="77"/>
      <c r="EYT19" s="77"/>
      <c r="EYU19" s="77"/>
      <c r="EYV19" s="77"/>
      <c r="EYW19" s="77"/>
      <c r="EYX19" s="77"/>
      <c r="EYY19" s="77"/>
      <c r="EYZ19" s="77"/>
      <c r="EZA19" s="77"/>
      <c r="EZB19" s="77"/>
      <c r="EZC19" s="77"/>
      <c r="EZD19" s="77"/>
      <c r="EZE19" s="77"/>
      <c r="EZF19" s="77"/>
      <c r="EZG19" s="77"/>
      <c r="EZH19" s="77"/>
      <c r="EZI19" s="77"/>
      <c r="EZJ19" s="77"/>
      <c r="EZK19" s="77"/>
      <c r="EZL19" s="77"/>
      <c r="EZM19" s="77"/>
      <c r="EZN19" s="77"/>
      <c r="EZO19" s="77"/>
      <c r="EZP19" s="77"/>
      <c r="EZQ19" s="77"/>
      <c r="EZR19" s="77"/>
      <c r="EZS19" s="77"/>
      <c r="EZT19" s="77"/>
      <c r="EZU19" s="77"/>
      <c r="EZV19" s="77"/>
      <c r="EZW19" s="77"/>
      <c r="EZX19" s="77"/>
      <c r="EZY19" s="77"/>
      <c r="EZZ19" s="77"/>
      <c r="FAA19" s="77"/>
      <c r="FAB19" s="77"/>
      <c r="FAC19" s="77"/>
      <c r="FAD19" s="77"/>
      <c r="FAE19" s="77"/>
      <c r="FAF19" s="77"/>
      <c r="FAG19" s="77"/>
      <c r="FAH19" s="77"/>
      <c r="FAI19" s="77"/>
      <c r="FAJ19" s="77"/>
      <c r="FAK19" s="77"/>
      <c r="FAL19" s="77"/>
      <c r="FAM19" s="77"/>
      <c r="FAN19" s="77"/>
      <c r="FAO19" s="77"/>
      <c r="FAP19" s="77"/>
      <c r="FAQ19" s="77"/>
      <c r="FAR19" s="77"/>
      <c r="FAS19" s="77"/>
      <c r="FAT19" s="77"/>
      <c r="FAU19" s="77"/>
      <c r="FAV19" s="77"/>
      <c r="FAW19" s="77"/>
      <c r="FAX19" s="77"/>
      <c r="FAY19" s="77"/>
      <c r="FAZ19" s="77"/>
      <c r="FBA19" s="77"/>
      <c r="FBB19" s="77"/>
      <c r="FBC19" s="77"/>
      <c r="FBD19" s="77"/>
      <c r="FBE19" s="77"/>
      <c r="FBF19" s="77"/>
      <c r="FBG19" s="77"/>
      <c r="FBH19" s="77"/>
      <c r="FBI19" s="77"/>
      <c r="FBJ19" s="77"/>
      <c r="FBK19" s="77"/>
      <c r="FBL19" s="77"/>
      <c r="FBM19" s="77"/>
      <c r="FBN19" s="77"/>
      <c r="FBO19" s="77"/>
      <c r="FBP19" s="77"/>
      <c r="FBQ19" s="77"/>
      <c r="FBR19" s="77"/>
      <c r="FBS19" s="77"/>
      <c r="FBT19" s="77"/>
      <c r="FBU19" s="77"/>
      <c r="FBV19" s="77"/>
      <c r="FBW19" s="77"/>
      <c r="FBX19" s="77"/>
      <c r="FBY19" s="77"/>
      <c r="FBZ19" s="77"/>
      <c r="FCA19" s="77"/>
      <c r="FCB19" s="77"/>
      <c r="FCC19" s="77"/>
      <c r="FCD19" s="77"/>
      <c r="FCE19" s="77"/>
      <c r="FCF19" s="77"/>
      <c r="FCG19" s="77"/>
      <c r="FCH19" s="77"/>
      <c r="FCI19" s="77"/>
      <c r="FCJ19" s="77"/>
      <c r="FCK19" s="77"/>
      <c r="FCL19" s="77"/>
      <c r="FCM19" s="77"/>
      <c r="FCN19" s="77"/>
      <c r="FCO19" s="77"/>
      <c r="FCP19" s="77"/>
      <c r="FCQ19" s="77"/>
      <c r="FCR19" s="77"/>
      <c r="FCS19" s="77"/>
      <c r="FCT19" s="77"/>
      <c r="FCU19" s="77"/>
      <c r="FCV19" s="77"/>
      <c r="FCW19" s="77"/>
      <c r="FCX19" s="77"/>
      <c r="FCY19" s="77"/>
      <c r="FCZ19" s="77"/>
      <c r="FDA19" s="77"/>
      <c r="FDB19" s="77"/>
      <c r="FDC19" s="77"/>
      <c r="FDD19" s="77"/>
      <c r="FDE19" s="77"/>
      <c r="FDF19" s="77"/>
      <c r="FDG19" s="77"/>
      <c r="FDH19" s="77"/>
      <c r="FDI19" s="77"/>
      <c r="FDJ19" s="77"/>
      <c r="FDK19" s="77"/>
      <c r="FDL19" s="77"/>
      <c r="FDM19" s="77"/>
      <c r="FDN19" s="77"/>
      <c r="FDO19" s="77"/>
      <c r="FDP19" s="77"/>
      <c r="FDQ19" s="77"/>
      <c r="FDR19" s="77"/>
      <c r="FDS19" s="77"/>
      <c r="FDT19" s="77"/>
      <c r="FDU19" s="77"/>
      <c r="FDV19" s="77"/>
      <c r="FDW19" s="77"/>
      <c r="FDX19" s="77"/>
      <c r="FDY19" s="77"/>
      <c r="FDZ19" s="77"/>
      <c r="FEA19" s="77"/>
      <c r="FEB19" s="77"/>
      <c r="FEC19" s="77"/>
      <c r="FED19" s="77"/>
      <c r="FEE19" s="77"/>
      <c r="FEF19" s="77"/>
      <c r="FEG19" s="77"/>
      <c r="FEH19" s="77"/>
      <c r="FEI19" s="77"/>
      <c r="FEJ19" s="77"/>
      <c r="FEK19" s="77"/>
      <c r="FEL19" s="77"/>
      <c r="FEM19" s="77"/>
      <c r="FEN19" s="77"/>
      <c r="FEO19" s="77"/>
      <c r="FEP19" s="77"/>
      <c r="FEQ19" s="77"/>
      <c r="FER19" s="77"/>
      <c r="FES19" s="77"/>
      <c r="FET19" s="77"/>
      <c r="FEU19" s="77"/>
      <c r="FEV19" s="77"/>
      <c r="FEW19" s="77"/>
      <c r="FEX19" s="77"/>
      <c r="FEY19" s="77"/>
      <c r="FEZ19" s="77"/>
      <c r="FFA19" s="77"/>
      <c r="FFB19" s="77"/>
      <c r="FFC19" s="77"/>
      <c r="FFD19" s="77"/>
      <c r="FFE19" s="77"/>
      <c r="FFF19" s="77"/>
      <c r="FFG19" s="77"/>
      <c r="FFH19" s="77"/>
      <c r="FFI19" s="77"/>
      <c r="FFJ19" s="77"/>
      <c r="FFK19" s="77"/>
      <c r="FFL19" s="77"/>
      <c r="FFM19" s="77"/>
      <c r="FFN19" s="77"/>
      <c r="FFO19" s="77"/>
      <c r="FFP19" s="77"/>
      <c r="FFQ19" s="77"/>
      <c r="FFR19" s="77"/>
      <c r="FFS19" s="77"/>
      <c r="FFT19" s="77"/>
      <c r="FFU19" s="77"/>
      <c r="FFV19" s="77"/>
      <c r="FFW19" s="77"/>
      <c r="FFX19" s="77"/>
      <c r="FFY19" s="77"/>
      <c r="FFZ19" s="77"/>
      <c r="FGA19" s="77"/>
      <c r="FGB19" s="77"/>
      <c r="FGC19" s="77"/>
      <c r="FGD19" s="77"/>
      <c r="FGE19" s="77"/>
      <c r="FGF19" s="77"/>
      <c r="FGG19" s="77"/>
      <c r="FGH19" s="77"/>
      <c r="FGI19" s="77"/>
      <c r="FGJ19" s="77"/>
      <c r="FGK19" s="77"/>
      <c r="FGL19" s="77"/>
      <c r="FGM19" s="77"/>
      <c r="FGN19" s="77"/>
      <c r="FGO19" s="77"/>
      <c r="FGP19" s="77"/>
      <c r="FGQ19" s="77"/>
      <c r="FGR19" s="77"/>
      <c r="FGS19" s="77"/>
      <c r="FGT19" s="77"/>
      <c r="FGU19" s="77"/>
      <c r="FGV19" s="77"/>
      <c r="FGW19" s="77"/>
      <c r="FGX19" s="77"/>
      <c r="FGY19" s="77"/>
      <c r="FGZ19" s="77"/>
      <c r="FHA19" s="77"/>
      <c r="FHB19" s="77"/>
      <c r="FHC19" s="77"/>
      <c r="FHD19" s="77"/>
      <c r="FHE19" s="77"/>
      <c r="FHF19" s="77"/>
      <c r="FHG19" s="77"/>
      <c r="FHH19" s="77"/>
      <c r="FHI19" s="77"/>
      <c r="FHJ19" s="77"/>
      <c r="FHK19" s="77"/>
      <c r="FHL19" s="77"/>
      <c r="FHM19" s="77"/>
      <c r="FHN19" s="77"/>
      <c r="FHO19" s="77"/>
      <c r="FHP19" s="77"/>
      <c r="FHQ19" s="77"/>
      <c r="FHR19" s="77"/>
      <c r="FHS19" s="77"/>
      <c r="FHT19" s="77"/>
      <c r="FHU19" s="77"/>
      <c r="FHV19" s="77"/>
      <c r="FHW19" s="77"/>
      <c r="FHX19" s="77"/>
      <c r="FHY19" s="77"/>
      <c r="FHZ19" s="77"/>
      <c r="FIA19" s="77"/>
      <c r="FIB19" s="77"/>
      <c r="FIC19" s="77"/>
      <c r="FID19" s="77"/>
      <c r="FIE19" s="77"/>
      <c r="FIF19" s="77"/>
      <c r="FIG19" s="77"/>
      <c r="FIH19" s="77"/>
      <c r="FII19" s="77"/>
      <c r="FIJ19" s="77"/>
      <c r="FIK19" s="77"/>
      <c r="FIL19" s="77"/>
      <c r="FIM19" s="77"/>
      <c r="FIN19" s="77"/>
      <c r="FIO19" s="77"/>
      <c r="FIP19" s="77"/>
      <c r="FIQ19" s="77"/>
      <c r="FIR19" s="77"/>
      <c r="FIS19" s="77"/>
      <c r="FIT19" s="77"/>
      <c r="FIU19" s="77"/>
      <c r="FIV19" s="77"/>
      <c r="FIW19" s="77"/>
      <c r="FIX19" s="77"/>
      <c r="FIY19" s="77"/>
      <c r="FIZ19" s="77"/>
      <c r="FJA19" s="77"/>
      <c r="FJB19" s="77"/>
      <c r="FJC19" s="77"/>
      <c r="FJD19" s="77"/>
      <c r="FJE19" s="77"/>
      <c r="FJF19" s="77"/>
      <c r="FJG19" s="77"/>
      <c r="FJH19" s="77"/>
      <c r="FJI19" s="77"/>
      <c r="FJJ19" s="77"/>
      <c r="FJK19" s="77"/>
      <c r="FJL19" s="77"/>
      <c r="FJM19" s="77"/>
      <c r="FJN19" s="77"/>
      <c r="FJO19" s="77"/>
      <c r="FJP19" s="77"/>
      <c r="FJQ19" s="77"/>
      <c r="FJR19" s="77"/>
      <c r="FJS19" s="77"/>
      <c r="FJT19" s="77"/>
      <c r="FJU19" s="77"/>
      <c r="FJV19" s="77"/>
      <c r="FJW19" s="77"/>
      <c r="FJX19" s="77"/>
      <c r="FJY19" s="77"/>
      <c r="FJZ19" s="77"/>
      <c r="FKA19" s="77"/>
      <c r="FKB19" s="77"/>
      <c r="FKC19" s="77"/>
      <c r="FKD19" s="77"/>
      <c r="FKE19" s="77"/>
      <c r="FKF19" s="77"/>
      <c r="FKG19" s="77"/>
      <c r="FKH19" s="77"/>
      <c r="FKI19" s="77"/>
      <c r="FKJ19" s="77"/>
      <c r="FKK19" s="77"/>
      <c r="FKL19" s="77"/>
      <c r="FKM19" s="77"/>
      <c r="FKN19" s="77"/>
      <c r="FKO19" s="77"/>
      <c r="FKP19" s="77"/>
      <c r="FKQ19" s="77"/>
      <c r="FKR19" s="77"/>
      <c r="FKS19" s="77"/>
      <c r="FKT19" s="77"/>
      <c r="FKU19" s="77"/>
      <c r="FKV19" s="77"/>
      <c r="FKW19" s="77"/>
      <c r="FKX19" s="77"/>
      <c r="FKY19" s="77"/>
      <c r="FKZ19" s="77"/>
      <c r="FLA19" s="77"/>
      <c r="FLB19" s="77"/>
      <c r="FLC19" s="77"/>
      <c r="FLD19" s="77"/>
      <c r="FLE19" s="77"/>
      <c r="FLF19" s="77"/>
      <c r="FLG19" s="77"/>
      <c r="FLH19" s="77"/>
      <c r="FLI19" s="77"/>
      <c r="FLJ19" s="77"/>
      <c r="FLK19" s="77"/>
      <c r="FLL19" s="77"/>
      <c r="FLM19" s="77"/>
      <c r="FLN19" s="77"/>
      <c r="FLO19" s="77"/>
      <c r="FLP19" s="77"/>
      <c r="FLQ19" s="77"/>
      <c r="FLR19" s="77"/>
      <c r="FLS19" s="77"/>
      <c r="FLT19" s="77"/>
      <c r="FLU19" s="77"/>
      <c r="FLV19" s="77"/>
      <c r="FLW19" s="77"/>
      <c r="FLX19" s="77"/>
      <c r="FLY19" s="77"/>
      <c r="FLZ19" s="77"/>
      <c r="FMA19" s="77"/>
      <c r="FMB19" s="77"/>
      <c r="FMC19" s="77"/>
      <c r="FMD19" s="77"/>
      <c r="FME19" s="77"/>
      <c r="FMF19" s="77"/>
      <c r="FMG19" s="77"/>
      <c r="FMH19" s="77"/>
      <c r="FMI19" s="77"/>
      <c r="FMJ19" s="77"/>
      <c r="FMK19" s="77"/>
      <c r="FML19" s="77"/>
      <c r="FMM19" s="77"/>
      <c r="FMN19" s="77"/>
      <c r="FMO19" s="77"/>
      <c r="FMP19" s="77"/>
      <c r="FMQ19" s="77"/>
      <c r="FMR19" s="77"/>
      <c r="FMS19" s="77"/>
      <c r="FMT19" s="77"/>
      <c r="FMU19" s="77"/>
      <c r="FMV19" s="77"/>
      <c r="FMW19" s="77"/>
      <c r="FMX19" s="77"/>
      <c r="FMY19" s="77"/>
      <c r="FMZ19" s="77"/>
      <c r="FNA19" s="77"/>
      <c r="FNB19" s="77"/>
      <c r="FNC19" s="77"/>
      <c r="FND19" s="77"/>
      <c r="FNE19" s="77"/>
      <c r="FNF19" s="77"/>
      <c r="FNG19" s="77"/>
      <c r="FNH19" s="77"/>
      <c r="FNI19" s="77"/>
      <c r="FNJ19" s="77"/>
      <c r="FNK19" s="77"/>
      <c r="FNL19" s="77"/>
      <c r="FNM19" s="77"/>
      <c r="FNN19" s="77"/>
      <c r="FNO19" s="77"/>
      <c r="FNP19" s="77"/>
      <c r="FNQ19" s="77"/>
      <c r="FNR19" s="77"/>
      <c r="FNS19" s="77"/>
      <c r="FNT19" s="77"/>
      <c r="FNU19" s="77"/>
      <c r="FNV19" s="77"/>
      <c r="FNW19" s="77"/>
      <c r="FNX19" s="77"/>
      <c r="FNY19" s="77"/>
      <c r="FNZ19" s="77"/>
      <c r="FOA19" s="77"/>
      <c r="FOB19" s="77"/>
      <c r="FOC19" s="77"/>
      <c r="FOD19" s="77"/>
      <c r="FOE19" s="77"/>
      <c r="FOF19" s="77"/>
      <c r="FOG19" s="77"/>
      <c r="FOH19" s="77"/>
      <c r="FOI19" s="77"/>
      <c r="FOJ19" s="77"/>
      <c r="FOK19" s="77"/>
      <c r="FOL19" s="77"/>
      <c r="FOM19" s="77"/>
      <c r="FON19" s="77"/>
      <c r="FOO19" s="77"/>
      <c r="FOP19" s="77"/>
      <c r="FOQ19" s="77"/>
      <c r="FOR19" s="77"/>
      <c r="FOS19" s="77"/>
      <c r="FOT19" s="77"/>
      <c r="FOU19" s="77"/>
      <c r="FOV19" s="77"/>
      <c r="FOW19" s="77"/>
      <c r="FOX19" s="77"/>
      <c r="FOY19" s="77"/>
      <c r="FOZ19" s="77"/>
      <c r="FPA19" s="77"/>
      <c r="FPB19" s="77"/>
      <c r="FPC19" s="77"/>
      <c r="FPD19" s="77"/>
      <c r="FPE19" s="77"/>
      <c r="FPF19" s="77"/>
      <c r="FPG19" s="77"/>
      <c r="FPH19" s="77"/>
      <c r="FPI19" s="77"/>
      <c r="FPJ19" s="77"/>
      <c r="FPK19" s="77"/>
      <c r="FPL19" s="77"/>
      <c r="FPM19" s="77"/>
      <c r="FPN19" s="77"/>
      <c r="FPO19" s="77"/>
      <c r="FPP19" s="77"/>
      <c r="FPQ19" s="77"/>
      <c r="FPR19" s="77"/>
      <c r="FPS19" s="77"/>
      <c r="FPT19" s="77"/>
      <c r="FPU19" s="77"/>
      <c r="FPV19" s="77"/>
      <c r="FPW19" s="77"/>
      <c r="FPX19" s="77"/>
      <c r="FPY19" s="77"/>
      <c r="FPZ19" s="77"/>
      <c r="FQA19" s="77"/>
      <c r="FQB19" s="77"/>
      <c r="FQC19" s="77"/>
      <c r="FQD19" s="77"/>
      <c r="FQE19" s="77"/>
      <c r="FQF19" s="77"/>
      <c r="FQG19" s="77"/>
      <c r="FQH19" s="77"/>
      <c r="FQI19" s="77"/>
      <c r="FQJ19" s="77"/>
      <c r="FQK19" s="77"/>
      <c r="FQL19" s="77"/>
      <c r="FQM19" s="77"/>
      <c r="FQN19" s="77"/>
      <c r="FQO19" s="77"/>
      <c r="FQP19" s="77"/>
      <c r="FQQ19" s="77"/>
      <c r="FQR19" s="77"/>
      <c r="FQS19" s="77"/>
      <c r="FQT19" s="77"/>
      <c r="FQU19" s="77"/>
      <c r="FQV19" s="77"/>
      <c r="FQW19" s="77"/>
      <c r="FQX19" s="77"/>
      <c r="FQY19" s="77"/>
      <c r="FQZ19" s="77"/>
      <c r="FRA19" s="77"/>
      <c r="FRB19" s="77"/>
      <c r="FRC19" s="77"/>
      <c r="FRD19" s="77"/>
      <c r="FRE19" s="77"/>
      <c r="FRF19" s="77"/>
      <c r="FRG19" s="77"/>
      <c r="FRH19" s="77"/>
      <c r="FRI19" s="77"/>
      <c r="FRJ19" s="77"/>
      <c r="FRK19" s="77"/>
      <c r="FRL19" s="77"/>
      <c r="FRM19" s="77"/>
      <c r="FRN19" s="77"/>
      <c r="FRO19" s="77"/>
      <c r="FRP19" s="77"/>
      <c r="FRQ19" s="77"/>
      <c r="FRR19" s="77"/>
      <c r="FRS19" s="77"/>
      <c r="FRT19" s="77"/>
      <c r="FRU19" s="77"/>
      <c r="FRV19" s="77"/>
      <c r="FRW19" s="77"/>
      <c r="FRX19" s="77"/>
      <c r="FRY19" s="77"/>
      <c r="FRZ19" s="77"/>
      <c r="FSA19" s="77"/>
      <c r="FSB19" s="77"/>
      <c r="FSC19" s="77"/>
      <c r="FSD19" s="77"/>
      <c r="FSE19" s="77"/>
      <c r="FSF19" s="77"/>
      <c r="FSG19" s="77"/>
      <c r="FSH19" s="77"/>
      <c r="FSI19" s="77"/>
      <c r="FSJ19" s="77"/>
      <c r="FSK19" s="77"/>
      <c r="FSL19" s="77"/>
      <c r="FSM19" s="77"/>
      <c r="FSN19" s="77"/>
      <c r="FSO19" s="77"/>
      <c r="FSP19" s="77"/>
      <c r="FSQ19" s="77"/>
      <c r="FSR19" s="77"/>
      <c r="FSS19" s="77"/>
      <c r="FST19" s="77"/>
      <c r="FSU19" s="77"/>
      <c r="FSV19" s="77"/>
      <c r="FSW19" s="77"/>
      <c r="FSX19" s="77"/>
      <c r="FSY19" s="77"/>
      <c r="FSZ19" s="77"/>
      <c r="FTA19" s="77"/>
      <c r="FTB19" s="77"/>
      <c r="FTC19" s="77"/>
      <c r="FTD19" s="77"/>
      <c r="FTE19" s="77"/>
      <c r="FTF19" s="77"/>
      <c r="FTG19" s="77"/>
      <c r="FTH19" s="77"/>
      <c r="FTI19" s="77"/>
      <c r="FTJ19" s="77"/>
      <c r="FTK19" s="77"/>
      <c r="FTL19" s="77"/>
      <c r="FTM19" s="77"/>
      <c r="FTN19" s="77"/>
      <c r="FTO19" s="77"/>
      <c r="FTP19" s="77"/>
      <c r="FTQ19" s="77"/>
      <c r="FTR19" s="77"/>
      <c r="FTS19" s="77"/>
      <c r="FTT19" s="77"/>
      <c r="FTU19" s="77"/>
      <c r="FTV19" s="77"/>
      <c r="FTW19" s="77"/>
      <c r="FTX19" s="77"/>
      <c r="FTY19" s="77"/>
      <c r="FTZ19" s="77"/>
      <c r="FUA19" s="77"/>
      <c r="FUB19" s="77"/>
      <c r="FUC19" s="77"/>
      <c r="FUD19" s="77"/>
      <c r="FUE19" s="77"/>
      <c r="FUF19" s="77"/>
      <c r="FUG19" s="77"/>
      <c r="FUH19" s="77"/>
      <c r="FUI19" s="77"/>
      <c r="FUJ19" s="77"/>
      <c r="FUK19" s="77"/>
      <c r="FUL19" s="77"/>
      <c r="FUM19" s="77"/>
      <c r="FUN19" s="77"/>
      <c r="FUO19" s="77"/>
      <c r="FUP19" s="77"/>
      <c r="FUQ19" s="77"/>
      <c r="FUR19" s="77"/>
      <c r="FUS19" s="77"/>
      <c r="FUT19" s="77"/>
      <c r="FUU19" s="77"/>
      <c r="FUV19" s="77"/>
      <c r="FUW19" s="77"/>
      <c r="FUX19" s="77"/>
      <c r="FUY19" s="77"/>
      <c r="FUZ19" s="77"/>
      <c r="FVA19" s="77"/>
      <c r="FVB19" s="77"/>
      <c r="FVC19" s="77"/>
      <c r="FVD19" s="77"/>
      <c r="FVE19" s="77"/>
      <c r="FVF19" s="77"/>
      <c r="FVG19" s="77"/>
      <c r="FVH19" s="77"/>
      <c r="FVI19" s="77"/>
      <c r="FVJ19" s="77"/>
      <c r="FVK19" s="77"/>
      <c r="FVL19" s="77"/>
      <c r="FVM19" s="77"/>
      <c r="FVN19" s="77"/>
      <c r="FVO19" s="77"/>
      <c r="FVP19" s="77"/>
      <c r="FVQ19" s="77"/>
      <c r="FVR19" s="77"/>
      <c r="FVS19" s="77"/>
      <c r="FVT19" s="77"/>
      <c r="FVU19" s="77"/>
      <c r="FVV19" s="77"/>
      <c r="FVW19" s="77"/>
      <c r="FVX19" s="77"/>
      <c r="FVY19" s="77"/>
      <c r="FVZ19" s="77"/>
      <c r="FWA19" s="77"/>
      <c r="FWB19" s="77"/>
      <c r="FWC19" s="77"/>
      <c r="FWD19" s="77"/>
      <c r="FWE19" s="77"/>
      <c r="FWF19" s="77"/>
      <c r="FWG19" s="77"/>
      <c r="FWH19" s="77"/>
      <c r="FWI19" s="77"/>
      <c r="FWJ19" s="77"/>
      <c r="FWK19" s="77"/>
      <c r="FWL19" s="77"/>
      <c r="FWM19" s="77"/>
      <c r="FWN19" s="77"/>
      <c r="FWO19" s="77"/>
      <c r="FWP19" s="77"/>
      <c r="FWQ19" s="77"/>
      <c r="FWR19" s="77"/>
      <c r="FWS19" s="77"/>
      <c r="FWT19" s="77"/>
      <c r="FWU19" s="77"/>
      <c r="FWV19" s="77"/>
      <c r="FWW19" s="77"/>
      <c r="FWX19" s="77"/>
      <c r="FWY19" s="77"/>
      <c r="FWZ19" s="77"/>
      <c r="FXA19" s="77"/>
      <c r="FXB19" s="77"/>
      <c r="FXC19" s="77"/>
      <c r="FXD19" s="77"/>
      <c r="FXE19" s="77"/>
      <c r="FXF19" s="77"/>
      <c r="FXG19" s="77"/>
      <c r="FXH19" s="77"/>
      <c r="FXI19" s="77"/>
      <c r="FXJ19" s="77"/>
      <c r="FXK19" s="77"/>
      <c r="FXL19" s="77"/>
      <c r="FXM19" s="77"/>
      <c r="FXN19" s="77"/>
      <c r="FXO19" s="77"/>
      <c r="FXP19" s="77"/>
      <c r="FXQ19" s="77"/>
      <c r="FXR19" s="77"/>
      <c r="FXS19" s="77"/>
      <c r="FXT19" s="77"/>
      <c r="FXU19" s="77"/>
      <c r="FXV19" s="77"/>
      <c r="FXW19" s="77"/>
      <c r="FXX19" s="77"/>
      <c r="FXY19" s="77"/>
      <c r="FXZ19" s="77"/>
      <c r="FYA19" s="77"/>
      <c r="FYB19" s="77"/>
      <c r="FYC19" s="77"/>
      <c r="FYD19" s="77"/>
      <c r="FYE19" s="77"/>
      <c r="FYF19" s="77"/>
      <c r="FYG19" s="77"/>
      <c r="FYH19" s="77"/>
      <c r="FYI19" s="77"/>
      <c r="FYJ19" s="77"/>
      <c r="FYK19" s="77"/>
      <c r="FYL19" s="77"/>
      <c r="FYM19" s="77"/>
      <c r="FYN19" s="77"/>
      <c r="FYO19" s="77"/>
      <c r="FYP19" s="77"/>
      <c r="FYQ19" s="77"/>
      <c r="FYR19" s="77"/>
      <c r="FYS19" s="77"/>
      <c r="FYT19" s="77"/>
      <c r="FYU19" s="77"/>
      <c r="FYV19" s="77"/>
      <c r="FYW19" s="77"/>
      <c r="FYX19" s="77"/>
      <c r="FYY19" s="77"/>
      <c r="FYZ19" s="77"/>
      <c r="FZA19" s="77"/>
      <c r="FZB19" s="77"/>
      <c r="FZC19" s="77"/>
      <c r="FZD19" s="77"/>
      <c r="FZE19" s="77"/>
      <c r="FZF19" s="77"/>
      <c r="FZG19" s="77"/>
      <c r="FZH19" s="77"/>
      <c r="FZI19" s="77"/>
      <c r="FZJ19" s="77"/>
      <c r="FZK19" s="77"/>
      <c r="FZL19" s="77"/>
      <c r="FZM19" s="77"/>
      <c r="FZN19" s="77"/>
      <c r="FZO19" s="77"/>
      <c r="FZP19" s="77"/>
      <c r="FZQ19" s="77"/>
      <c r="FZR19" s="77"/>
      <c r="FZS19" s="77"/>
      <c r="FZT19" s="77"/>
      <c r="FZU19" s="77"/>
      <c r="FZV19" s="77"/>
      <c r="FZW19" s="77"/>
      <c r="FZX19" s="77"/>
      <c r="FZY19" s="77"/>
      <c r="FZZ19" s="77"/>
      <c r="GAA19" s="77"/>
      <c r="GAB19" s="77"/>
      <c r="GAC19" s="77"/>
      <c r="GAD19" s="77"/>
      <c r="GAE19" s="77"/>
      <c r="GAF19" s="77"/>
      <c r="GAG19" s="77"/>
      <c r="GAH19" s="77"/>
      <c r="GAI19" s="77"/>
      <c r="GAJ19" s="77"/>
      <c r="GAK19" s="77"/>
      <c r="GAL19" s="77"/>
      <c r="GAM19" s="77"/>
      <c r="GAN19" s="77"/>
      <c r="GAO19" s="77"/>
      <c r="GAP19" s="77"/>
      <c r="GAQ19" s="77"/>
      <c r="GAR19" s="77"/>
      <c r="GAS19" s="77"/>
      <c r="GAT19" s="77"/>
      <c r="GAU19" s="77"/>
      <c r="GAV19" s="77"/>
      <c r="GAW19" s="77"/>
      <c r="GAX19" s="77"/>
      <c r="GAY19" s="77"/>
      <c r="GAZ19" s="77"/>
      <c r="GBA19" s="77"/>
      <c r="GBB19" s="77"/>
      <c r="GBC19" s="77"/>
      <c r="GBD19" s="77"/>
      <c r="GBE19" s="77"/>
      <c r="GBF19" s="77"/>
      <c r="GBG19" s="77"/>
      <c r="GBH19" s="77"/>
      <c r="GBI19" s="77"/>
      <c r="GBJ19" s="77"/>
      <c r="GBK19" s="77"/>
      <c r="GBL19" s="77"/>
      <c r="GBM19" s="77"/>
      <c r="GBN19" s="77"/>
      <c r="GBO19" s="77"/>
      <c r="GBP19" s="77"/>
      <c r="GBQ19" s="77"/>
      <c r="GBR19" s="77"/>
      <c r="GBS19" s="77"/>
      <c r="GBT19" s="77"/>
      <c r="GBU19" s="77"/>
      <c r="GBV19" s="77"/>
      <c r="GBW19" s="77"/>
      <c r="GBX19" s="77"/>
      <c r="GBY19" s="77"/>
      <c r="GBZ19" s="77"/>
      <c r="GCA19" s="77"/>
      <c r="GCB19" s="77"/>
      <c r="GCC19" s="77"/>
      <c r="GCD19" s="77"/>
      <c r="GCE19" s="77"/>
      <c r="GCF19" s="77"/>
      <c r="GCG19" s="77"/>
      <c r="GCH19" s="77"/>
      <c r="GCI19" s="77"/>
      <c r="GCJ19" s="77"/>
      <c r="GCK19" s="77"/>
      <c r="GCL19" s="77"/>
      <c r="GCM19" s="77"/>
      <c r="GCN19" s="77"/>
      <c r="GCO19" s="77"/>
      <c r="GCP19" s="77"/>
      <c r="GCQ19" s="77"/>
      <c r="GCR19" s="77"/>
      <c r="GCS19" s="77"/>
      <c r="GCT19" s="77"/>
      <c r="GCU19" s="77"/>
      <c r="GCV19" s="77"/>
      <c r="GCW19" s="77"/>
      <c r="GCX19" s="77"/>
      <c r="GCY19" s="77"/>
      <c r="GCZ19" s="77"/>
      <c r="GDA19" s="77"/>
      <c r="GDB19" s="77"/>
      <c r="GDC19" s="77"/>
      <c r="GDD19" s="77"/>
      <c r="GDE19" s="77"/>
      <c r="GDF19" s="77"/>
      <c r="GDG19" s="77"/>
      <c r="GDH19" s="77"/>
      <c r="GDI19" s="77"/>
      <c r="GDJ19" s="77"/>
      <c r="GDK19" s="77"/>
      <c r="GDL19" s="77"/>
      <c r="GDM19" s="77"/>
      <c r="GDN19" s="77"/>
      <c r="GDO19" s="77"/>
      <c r="GDP19" s="77"/>
      <c r="GDQ19" s="77"/>
      <c r="GDR19" s="77"/>
      <c r="GDS19" s="77"/>
      <c r="GDT19" s="77"/>
      <c r="GDU19" s="77"/>
      <c r="GDV19" s="77"/>
      <c r="GDW19" s="77"/>
      <c r="GDX19" s="77"/>
      <c r="GDY19" s="77"/>
      <c r="GDZ19" s="77"/>
      <c r="GEA19" s="77"/>
      <c r="GEB19" s="77"/>
      <c r="GEC19" s="77"/>
      <c r="GED19" s="77"/>
      <c r="GEE19" s="77"/>
      <c r="GEF19" s="77"/>
      <c r="GEG19" s="77"/>
      <c r="GEH19" s="77"/>
      <c r="GEI19" s="77"/>
      <c r="GEJ19" s="77"/>
      <c r="GEK19" s="77"/>
      <c r="GEL19" s="77"/>
      <c r="GEM19" s="77"/>
      <c r="GEN19" s="77"/>
      <c r="GEO19" s="77"/>
      <c r="GEP19" s="77"/>
      <c r="GEQ19" s="77"/>
      <c r="GER19" s="77"/>
      <c r="GES19" s="77"/>
      <c r="GET19" s="77"/>
      <c r="GEU19" s="77"/>
      <c r="GEV19" s="77"/>
      <c r="GEW19" s="77"/>
      <c r="GEX19" s="77"/>
      <c r="GEY19" s="77"/>
      <c r="GEZ19" s="77"/>
      <c r="GFA19" s="77"/>
      <c r="GFB19" s="77"/>
      <c r="GFC19" s="77"/>
      <c r="GFD19" s="77"/>
      <c r="GFE19" s="77"/>
      <c r="GFF19" s="77"/>
      <c r="GFG19" s="77"/>
      <c r="GFH19" s="77"/>
      <c r="GFI19" s="77"/>
      <c r="GFJ19" s="77"/>
      <c r="GFK19" s="77"/>
      <c r="GFL19" s="77"/>
      <c r="GFM19" s="77"/>
      <c r="GFN19" s="77"/>
      <c r="GFO19" s="77"/>
      <c r="GFP19" s="77"/>
      <c r="GFQ19" s="77"/>
      <c r="GFR19" s="77"/>
      <c r="GFS19" s="77"/>
      <c r="GFT19" s="77"/>
      <c r="GFU19" s="77"/>
      <c r="GFV19" s="77"/>
      <c r="GFW19" s="77"/>
      <c r="GFX19" s="77"/>
      <c r="GFY19" s="77"/>
      <c r="GFZ19" s="77"/>
      <c r="GGA19" s="77"/>
      <c r="GGB19" s="77"/>
      <c r="GGC19" s="77"/>
      <c r="GGD19" s="77"/>
      <c r="GGE19" s="77"/>
      <c r="GGF19" s="77"/>
      <c r="GGG19" s="77"/>
      <c r="GGH19" s="77"/>
      <c r="GGI19" s="77"/>
      <c r="GGJ19" s="77"/>
      <c r="GGK19" s="77"/>
      <c r="GGL19" s="77"/>
      <c r="GGM19" s="77"/>
      <c r="GGN19" s="77"/>
      <c r="GGO19" s="77"/>
      <c r="GGP19" s="77"/>
      <c r="GGQ19" s="77"/>
      <c r="GGR19" s="77"/>
      <c r="GGS19" s="77"/>
      <c r="GGT19" s="77"/>
      <c r="GGU19" s="77"/>
      <c r="GGV19" s="77"/>
      <c r="GGW19" s="77"/>
      <c r="GGX19" s="77"/>
      <c r="GGY19" s="77"/>
      <c r="GGZ19" s="77"/>
      <c r="GHA19" s="77"/>
      <c r="GHB19" s="77"/>
      <c r="GHC19" s="77"/>
      <c r="GHD19" s="77"/>
      <c r="GHE19" s="77"/>
      <c r="GHF19" s="77"/>
      <c r="GHG19" s="77"/>
      <c r="GHH19" s="77"/>
      <c r="GHI19" s="77"/>
      <c r="GHJ19" s="77"/>
      <c r="GHK19" s="77"/>
      <c r="GHL19" s="77"/>
      <c r="GHM19" s="77"/>
      <c r="GHN19" s="77"/>
      <c r="GHO19" s="77"/>
      <c r="GHP19" s="77"/>
      <c r="GHQ19" s="77"/>
      <c r="GHR19" s="77"/>
      <c r="GHS19" s="77"/>
      <c r="GHT19" s="77"/>
      <c r="GHU19" s="77"/>
      <c r="GHV19" s="77"/>
      <c r="GHW19" s="77"/>
      <c r="GHX19" s="77"/>
      <c r="GHY19" s="77"/>
      <c r="GHZ19" s="77"/>
      <c r="GIA19" s="77"/>
      <c r="GIB19" s="77"/>
      <c r="GIC19" s="77"/>
      <c r="GID19" s="77"/>
      <c r="GIE19" s="77"/>
      <c r="GIF19" s="77"/>
      <c r="GIG19" s="77"/>
      <c r="GIH19" s="77"/>
      <c r="GII19" s="77"/>
      <c r="GIJ19" s="77"/>
      <c r="GIK19" s="77"/>
      <c r="GIL19" s="77"/>
      <c r="GIM19" s="77"/>
      <c r="GIN19" s="77"/>
      <c r="GIO19" s="77"/>
      <c r="GIP19" s="77"/>
      <c r="GIQ19" s="77"/>
      <c r="GIR19" s="77"/>
      <c r="GIS19" s="77"/>
      <c r="GIT19" s="77"/>
      <c r="GIU19" s="77"/>
      <c r="GIV19" s="77"/>
      <c r="GIW19" s="77"/>
      <c r="GIX19" s="77"/>
      <c r="GIY19" s="77"/>
      <c r="GIZ19" s="77"/>
      <c r="GJA19" s="77"/>
      <c r="GJB19" s="77"/>
      <c r="GJC19" s="77"/>
      <c r="GJD19" s="77"/>
      <c r="GJE19" s="77"/>
      <c r="GJF19" s="77"/>
      <c r="GJG19" s="77"/>
      <c r="GJH19" s="77"/>
      <c r="GJI19" s="77"/>
      <c r="GJJ19" s="77"/>
      <c r="GJK19" s="77"/>
      <c r="GJL19" s="77"/>
      <c r="GJM19" s="77"/>
      <c r="GJN19" s="77"/>
      <c r="GJO19" s="77"/>
      <c r="GJP19" s="77"/>
      <c r="GJQ19" s="77"/>
      <c r="GJR19" s="77"/>
      <c r="GJS19" s="77"/>
      <c r="GJT19" s="77"/>
      <c r="GJU19" s="77"/>
      <c r="GJV19" s="77"/>
      <c r="GJW19" s="77"/>
      <c r="GJX19" s="77"/>
      <c r="GJY19" s="77"/>
      <c r="GJZ19" s="77"/>
      <c r="GKA19" s="77"/>
      <c r="GKB19" s="77"/>
      <c r="GKC19" s="77"/>
      <c r="GKD19" s="77"/>
      <c r="GKE19" s="77"/>
      <c r="GKF19" s="77"/>
      <c r="GKG19" s="77"/>
      <c r="GKH19" s="77"/>
      <c r="GKI19" s="77"/>
      <c r="GKJ19" s="77"/>
      <c r="GKK19" s="77"/>
      <c r="GKL19" s="77"/>
      <c r="GKM19" s="77"/>
      <c r="GKN19" s="77"/>
      <c r="GKO19" s="77"/>
      <c r="GKP19" s="77"/>
      <c r="GKQ19" s="77"/>
      <c r="GKR19" s="77"/>
      <c r="GKS19" s="77"/>
      <c r="GKT19" s="77"/>
      <c r="GKU19" s="77"/>
      <c r="GKV19" s="77"/>
      <c r="GKW19" s="77"/>
      <c r="GKX19" s="77"/>
      <c r="GKY19" s="77"/>
      <c r="GKZ19" s="77"/>
      <c r="GLA19" s="77"/>
      <c r="GLB19" s="77"/>
      <c r="GLC19" s="77"/>
      <c r="GLD19" s="77"/>
      <c r="GLE19" s="77"/>
      <c r="GLF19" s="77"/>
      <c r="GLG19" s="77"/>
      <c r="GLH19" s="77"/>
      <c r="GLI19" s="77"/>
      <c r="GLJ19" s="77"/>
      <c r="GLK19" s="77"/>
      <c r="GLL19" s="77"/>
      <c r="GLM19" s="77"/>
      <c r="GLN19" s="77"/>
      <c r="GLO19" s="77"/>
      <c r="GLP19" s="77"/>
      <c r="GLQ19" s="77"/>
      <c r="GLR19" s="77"/>
      <c r="GLS19" s="77"/>
      <c r="GLT19" s="77"/>
      <c r="GLU19" s="77"/>
      <c r="GLV19" s="77"/>
      <c r="GLW19" s="77"/>
      <c r="GLX19" s="77"/>
      <c r="GLY19" s="77"/>
      <c r="GLZ19" s="77"/>
      <c r="GMA19" s="77"/>
      <c r="GMB19" s="77"/>
      <c r="GMC19" s="77"/>
      <c r="GMD19" s="77"/>
      <c r="GME19" s="77"/>
      <c r="GMF19" s="77"/>
      <c r="GMG19" s="77"/>
      <c r="GMH19" s="77"/>
      <c r="GMI19" s="77"/>
      <c r="GMJ19" s="77"/>
      <c r="GMK19" s="77"/>
      <c r="GML19" s="77"/>
      <c r="GMM19" s="77"/>
      <c r="GMN19" s="77"/>
      <c r="GMO19" s="77"/>
      <c r="GMP19" s="77"/>
      <c r="GMQ19" s="77"/>
      <c r="GMR19" s="77"/>
      <c r="GMS19" s="77"/>
      <c r="GMT19" s="77"/>
      <c r="GMU19" s="77"/>
      <c r="GMV19" s="77"/>
      <c r="GMW19" s="77"/>
      <c r="GMX19" s="77"/>
      <c r="GMY19" s="77"/>
      <c r="GMZ19" s="77"/>
      <c r="GNA19" s="77"/>
      <c r="GNB19" s="77"/>
      <c r="GNC19" s="77"/>
      <c r="GND19" s="77"/>
      <c r="GNE19" s="77"/>
      <c r="GNF19" s="77"/>
      <c r="GNG19" s="77"/>
      <c r="GNH19" s="77"/>
      <c r="GNI19" s="77"/>
      <c r="GNJ19" s="77"/>
      <c r="GNK19" s="77"/>
      <c r="GNL19" s="77"/>
      <c r="GNM19" s="77"/>
      <c r="GNN19" s="77"/>
      <c r="GNO19" s="77"/>
      <c r="GNP19" s="77"/>
      <c r="GNQ19" s="77"/>
      <c r="GNR19" s="77"/>
      <c r="GNS19" s="77"/>
      <c r="GNT19" s="77"/>
      <c r="GNU19" s="77"/>
      <c r="GNV19" s="77"/>
      <c r="GNW19" s="77"/>
      <c r="GNX19" s="77"/>
      <c r="GNY19" s="77"/>
      <c r="GNZ19" s="77"/>
      <c r="GOA19" s="77"/>
      <c r="GOB19" s="77"/>
      <c r="GOC19" s="77"/>
      <c r="GOD19" s="77"/>
      <c r="GOE19" s="77"/>
      <c r="GOF19" s="77"/>
      <c r="GOG19" s="77"/>
      <c r="GOH19" s="77"/>
      <c r="GOI19" s="77"/>
      <c r="GOJ19" s="77"/>
      <c r="GOK19" s="77"/>
      <c r="GOL19" s="77"/>
      <c r="GOM19" s="77"/>
      <c r="GON19" s="77"/>
      <c r="GOO19" s="77"/>
      <c r="GOP19" s="77"/>
      <c r="GOQ19" s="77"/>
      <c r="GOR19" s="77"/>
      <c r="GOS19" s="77"/>
      <c r="GOT19" s="77"/>
      <c r="GOU19" s="77"/>
      <c r="GOV19" s="77"/>
      <c r="GOW19" s="77"/>
      <c r="GOX19" s="77"/>
      <c r="GOY19" s="77"/>
      <c r="GOZ19" s="77"/>
      <c r="GPA19" s="77"/>
      <c r="GPB19" s="77"/>
      <c r="GPC19" s="77"/>
      <c r="GPD19" s="77"/>
      <c r="GPE19" s="77"/>
      <c r="GPF19" s="77"/>
      <c r="GPG19" s="77"/>
      <c r="GPH19" s="77"/>
      <c r="GPI19" s="77"/>
      <c r="GPJ19" s="77"/>
      <c r="GPK19" s="77"/>
      <c r="GPL19" s="77"/>
      <c r="GPM19" s="77"/>
      <c r="GPN19" s="77"/>
      <c r="GPO19" s="77"/>
      <c r="GPP19" s="77"/>
      <c r="GPQ19" s="77"/>
      <c r="GPR19" s="77"/>
      <c r="GPS19" s="77"/>
      <c r="GPT19" s="77"/>
      <c r="GPU19" s="77"/>
      <c r="GPV19" s="77"/>
      <c r="GPW19" s="77"/>
      <c r="GPX19" s="77"/>
      <c r="GPY19" s="77"/>
      <c r="GPZ19" s="77"/>
      <c r="GQA19" s="77"/>
      <c r="GQB19" s="77"/>
      <c r="GQC19" s="77"/>
      <c r="GQD19" s="77"/>
      <c r="GQE19" s="77"/>
      <c r="GQF19" s="77"/>
      <c r="GQG19" s="77"/>
      <c r="GQH19" s="77"/>
      <c r="GQI19" s="77"/>
      <c r="GQJ19" s="77"/>
      <c r="GQK19" s="77"/>
      <c r="GQL19" s="77"/>
      <c r="GQM19" s="77"/>
      <c r="GQN19" s="77"/>
      <c r="GQO19" s="77"/>
      <c r="GQP19" s="77"/>
      <c r="GQQ19" s="77"/>
      <c r="GQR19" s="77"/>
      <c r="GQS19" s="77"/>
      <c r="GQT19" s="77"/>
      <c r="GQU19" s="77"/>
      <c r="GQV19" s="77"/>
      <c r="GQW19" s="77"/>
      <c r="GQX19" s="77"/>
      <c r="GQY19" s="77"/>
      <c r="GQZ19" s="77"/>
      <c r="GRA19" s="77"/>
      <c r="GRB19" s="77"/>
      <c r="GRC19" s="77"/>
      <c r="GRD19" s="77"/>
      <c r="GRE19" s="77"/>
      <c r="GRF19" s="77"/>
      <c r="GRG19" s="77"/>
      <c r="GRH19" s="77"/>
      <c r="GRI19" s="77"/>
      <c r="GRJ19" s="77"/>
      <c r="GRK19" s="77"/>
      <c r="GRL19" s="77"/>
      <c r="GRM19" s="77"/>
      <c r="GRN19" s="77"/>
      <c r="GRO19" s="77"/>
      <c r="GRP19" s="77"/>
      <c r="GRQ19" s="77"/>
      <c r="GRR19" s="77"/>
      <c r="GRS19" s="77"/>
      <c r="GRT19" s="77"/>
      <c r="GRU19" s="77"/>
      <c r="GRV19" s="77"/>
      <c r="GRW19" s="77"/>
      <c r="GRX19" s="77"/>
      <c r="GRY19" s="77"/>
      <c r="GRZ19" s="77"/>
      <c r="GSA19" s="77"/>
      <c r="GSB19" s="77"/>
      <c r="GSC19" s="77"/>
      <c r="GSD19" s="77"/>
      <c r="GSE19" s="77"/>
      <c r="GSF19" s="77"/>
      <c r="GSG19" s="77"/>
      <c r="GSH19" s="77"/>
      <c r="GSI19" s="77"/>
      <c r="GSJ19" s="77"/>
      <c r="GSK19" s="77"/>
      <c r="GSL19" s="77"/>
      <c r="GSM19" s="77"/>
      <c r="GSN19" s="77"/>
      <c r="GSO19" s="77"/>
      <c r="GSP19" s="77"/>
      <c r="GSQ19" s="77"/>
      <c r="GSR19" s="77"/>
      <c r="GSS19" s="77"/>
      <c r="GST19" s="77"/>
      <c r="GSU19" s="77"/>
      <c r="GSV19" s="77"/>
      <c r="GSW19" s="77"/>
      <c r="GSX19" s="77"/>
      <c r="GSY19" s="77"/>
      <c r="GSZ19" s="77"/>
      <c r="GTA19" s="77"/>
      <c r="GTB19" s="77"/>
      <c r="GTC19" s="77"/>
      <c r="GTD19" s="77"/>
      <c r="GTE19" s="77"/>
      <c r="GTF19" s="77"/>
      <c r="GTG19" s="77"/>
      <c r="GTH19" s="77"/>
      <c r="GTI19" s="77"/>
      <c r="GTJ19" s="77"/>
      <c r="GTK19" s="77"/>
      <c r="GTL19" s="77"/>
      <c r="GTM19" s="77"/>
      <c r="GTN19" s="77"/>
      <c r="GTO19" s="77"/>
      <c r="GTP19" s="77"/>
      <c r="GTQ19" s="77"/>
      <c r="GTR19" s="77"/>
      <c r="GTS19" s="77"/>
      <c r="GTT19" s="77"/>
      <c r="GTU19" s="77"/>
      <c r="GTV19" s="77"/>
      <c r="GTW19" s="77"/>
      <c r="GTX19" s="77"/>
      <c r="GTY19" s="77"/>
      <c r="GTZ19" s="77"/>
      <c r="GUA19" s="77"/>
      <c r="GUB19" s="77"/>
      <c r="GUC19" s="77"/>
      <c r="GUD19" s="77"/>
      <c r="GUE19" s="77"/>
      <c r="GUF19" s="77"/>
      <c r="GUG19" s="77"/>
      <c r="GUH19" s="77"/>
      <c r="GUI19" s="77"/>
      <c r="GUJ19" s="77"/>
      <c r="GUK19" s="77"/>
      <c r="GUL19" s="77"/>
      <c r="GUM19" s="77"/>
      <c r="GUN19" s="77"/>
      <c r="GUO19" s="77"/>
      <c r="GUP19" s="77"/>
      <c r="GUQ19" s="77"/>
      <c r="GUR19" s="77"/>
      <c r="GUS19" s="77"/>
      <c r="GUT19" s="77"/>
      <c r="GUU19" s="77"/>
      <c r="GUV19" s="77"/>
      <c r="GUW19" s="77"/>
      <c r="GUX19" s="77"/>
      <c r="GUY19" s="77"/>
      <c r="GUZ19" s="77"/>
      <c r="GVA19" s="77"/>
      <c r="GVB19" s="77"/>
      <c r="GVC19" s="77"/>
      <c r="GVD19" s="77"/>
      <c r="GVE19" s="77"/>
      <c r="GVF19" s="77"/>
      <c r="GVG19" s="77"/>
      <c r="GVH19" s="77"/>
      <c r="GVI19" s="77"/>
      <c r="GVJ19" s="77"/>
      <c r="GVK19" s="77"/>
      <c r="GVL19" s="77"/>
      <c r="GVM19" s="77"/>
      <c r="GVN19" s="77"/>
      <c r="GVO19" s="77"/>
      <c r="GVP19" s="77"/>
      <c r="GVQ19" s="77"/>
      <c r="GVR19" s="77"/>
      <c r="GVS19" s="77"/>
      <c r="GVT19" s="77"/>
      <c r="GVU19" s="77"/>
      <c r="GVV19" s="77"/>
      <c r="GVW19" s="77"/>
      <c r="GVX19" s="77"/>
      <c r="GVY19" s="77"/>
      <c r="GVZ19" s="77"/>
      <c r="GWA19" s="77"/>
      <c r="GWB19" s="77"/>
      <c r="GWC19" s="77"/>
      <c r="GWD19" s="77"/>
      <c r="GWE19" s="77"/>
      <c r="GWF19" s="77"/>
      <c r="GWG19" s="77"/>
      <c r="GWH19" s="77"/>
      <c r="GWI19" s="77"/>
      <c r="GWJ19" s="77"/>
      <c r="GWK19" s="77"/>
      <c r="GWL19" s="77"/>
      <c r="GWM19" s="77"/>
      <c r="GWN19" s="77"/>
      <c r="GWO19" s="77"/>
      <c r="GWP19" s="77"/>
      <c r="GWQ19" s="77"/>
      <c r="GWR19" s="77"/>
      <c r="GWS19" s="77"/>
      <c r="GWT19" s="77"/>
      <c r="GWU19" s="77"/>
      <c r="GWV19" s="77"/>
      <c r="GWW19" s="77"/>
      <c r="GWX19" s="77"/>
      <c r="GWY19" s="77"/>
      <c r="GWZ19" s="77"/>
      <c r="GXA19" s="77"/>
      <c r="GXB19" s="77"/>
      <c r="GXC19" s="77"/>
      <c r="GXD19" s="77"/>
      <c r="GXE19" s="77"/>
      <c r="GXF19" s="77"/>
      <c r="GXG19" s="77"/>
      <c r="GXH19" s="77"/>
      <c r="GXI19" s="77"/>
      <c r="GXJ19" s="77"/>
      <c r="GXK19" s="77"/>
      <c r="GXL19" s="77"/>
      <c r="GXM19" s="77"/>
      <c r="GXN19" s="77"/>
      <c r="GXO19" s="77"/>
      <c r="GXP19" s="77"/>
      <c r="GXQ19" s="77"/>
      <c r="GXR19" s="77"/>
      <c r="GXS19" s="77"/>
      <c r="GXT19" s="77"/>
      <c r="GXU19" s="77"/>
      <c r="GXV19" s="77"/>
      <c r="GXW19" s="77"/>
      <c r="GXX19" s="77"/>
      <c r="GXY19" s="77"/>
      <c r="GXZ19" s="77"/>
      <c r="GYA19" s="77"/>
      <c r="GYB19" s="77"/>
      <c r="GYC19" s="77"/>
      <c r="GYD19" s="77"/>
      <c r="GYE19" s="77"/>
      <c r="GYF19" s="77"/>
      <c r="GYG19" s="77"/>
      <c r="GYH19" s="77"/>
      <c r="GYI19" s="77"/>
      <c r="GYJ19" s="77"/>
      <c r="GYK19" s="77"/>
      <c r="GYL19" s="77"/>
      <c r="GYM19" s="77"/>
      <c r="GYN19" s="77"/>
      <c r="GYO19" s="77"/>
      <c r="GYP19" s="77"/>
      <c r="GYQ19" s="77"/>
      <c r="GYR19" s="77"/>
      <c r="GYS19" s="77"/>
      <c r="GYT19" s="77"/>
      <c r="GYU19" s="77"/>
      <c r="GYV19" s="77"/>
      <c r="GYW19" s="77"/>
      <c r="GYX19" s="77"/>
      <c r="GYY19" s="77"/>
      <c r="GYZ19" s="77"/>
      <c r="GZA19" s="77"/>
      <c r="GZB19" s="77"/>
      <c r="GZC19" s="77"/>
      <c r="GZD19" s="77"/>
      <c r="GZE19" s="77"/>
      <c r="GZF19" s="77"/>
      <c r="GZG19" s="77"/>
      <c r="GZH19" s="77"/>
      <c r="GZI19" s="77"/>
      <c r="GZJ19" s="77"/>
      <c r="GZK19" s="77"/>
      <c r="GZL19" s="77"/>
      <c r="GZM19" s="77"/>
      <c r="GZN19" s="77"/>
      <c r="GZO19" s="77"/>
      <c r="GZP19" s="77"/>
      <c r="GZQ19" s="77"/>
      <c r="GZR19" s="77"/>
      <c r="GZS19" s="77"/>
      <c r="GZT19" s="77"/>
      <c r="GZU19" s="77"/>
      <c r="GZV19" s="77"/>
      <c r="GZW19" s="77"/>
      <c r="GZX19" s="77"/>
      <c r="GZY19" s="77"/>
      <c r="GZZ19" s="77"/>
      <c r="HAA19" s="77"/>
      <c r="HAB19" s="77"/>
      <c r="HAC19" s="77"/>
      <c r="HAD19" s="77"/>
      <c r="HAE19" s="77"/>
      <c r="HAF19" s="77"/>
      <c r="HAG19" s="77"/>
      <c r="HAH19" s="77"/>
      <c r="HAI19" s="77"/>
      <c r="HAJ19" s="77"/>
      <c r="HAK19" s="77"/>
      <c r="HAL19" s="77"/>
      <c r="HAM19" s="77"/>
      <c r="HAN19" s="77"/>
      <c r="HAO19" s="77"/>
      <c r="HAP19" s="77"/>
      <c r="HAQ19" s="77"/>
      <c r="HAR19" s="77"/>
      <c r="HAS19" s="77"/>
      <c r="HAT19" s="77"/>
      <c r="HAU19" s="77"/>
      <c r="HAV19" s="77"/>
      <c r="HAW19" s="77"/>
      <c r="HAX19" s="77"/>
      <c r="HAY19" s="77"/>
      <c r="HAZ19" s="77"/>
      <c r="HBA19" s="77"/>
      <c r="HBB19" s="77"/>
      <c r="HBC19" s="77"/>
      <c r="HBD19" s="77"/>
      <c r="HBE19" s="77"/>
      <c r="HBF19" s="77"/>
      <c r="HBG19" s="77"/>
      <c r="HBH19" s="77"/>
      <c r="HBI19" s="77"/>
      <c r="HBJ19" s="77"/>
      <c r="HBK19" s="77"/>
      <c r="HBL19" s="77"/>
      <c r="HBM19" s="77"/>
      <c r="HBN19" s="77"/>
      <c r="HBO19" s="77"/>
      <c r="HBP19" s="77"/>
      <c r="HBQ19" s="77"/>
      <c r="HBR19" s="77"/>
      <c r="HBS19" s="77"/>
      <c r="HBT19" s="77"/>
      <c r="HBU19" s="77"/>
      <c r="HBV19" s="77"/>
      <c r="HBW19" s="77"/>
      <c r="HBX19" s="77"/>
      <c r="HBY19" s="77"/>
      <c r="HBZ19" s="77"/>
      <c r="HCA19" s="77"/>
      <c r="HCB19" s="77"/>
      <c r="HCC19" s="77"/>
      <c r="HCD19" s="77"/>
      <c r="HCE19" s="77"/>
      <c r="HCF19" s="77"/>
      <c r="HCG19" s="77"/>
      <c r="HCH19" s="77"/>
      <c r="HCI19" s="77"/>
      <c r="HCJ19" s="77"/>
      <c r="HCK19" s="77"/>
      <c r="HCL19" s="77"/>
      <c r="HCM19" s="77"/>
      <c r="HCN19" s="77"/>
      <c r="HCO19" s="77"/>
      <c r="HCP19" s="77"/>
      <c r="HCQ19" s="77"/>
      <c r="HCR19" s="77"/>
      <c r="HCS19" s="77"/>
      <c r="HCT19" s="77"/>
      <c r="HCU19" s="77"/>
      <c r="HCV19" s="77"/>
      <c r="HCW19" s="77"/>
      <c r="HCX19" s="77"/>
      <c r="HCY19" s="77"/>
      <c r="HCZ19" s="77"/>
      <c r="HDA19" s="77"/>
      <c r="HDB19" s="77"/>
      <c r="HDC19" s="77"/>
      <c r="HDD19" s="77"/>
      <c r="HDE19" s="77"/>
      <c r="HDF19" s="77"/>
      <c r="HDG19" s="77"/>
      <c r="HDH19" s="77"/>
      <c r="HDI19" s="77"/>
      <c r="HDJ19" s="77"/>
      <c r="HDK19" s="77"/>
      <c r="HDL19" s="77"/>
      <c r="HDM19" s="77"/>
      <c r="HDN19" s="77"/>
      <c r="HDO19" s="77"/>
      <c r="HDP19" s="77"/>
      <c r="HDQ19" s="77"/>
      <c r="HDR19" s="77"/>
      <c r="HDS19" s="77"/>
      <c r="HDT19" s="77"/>
      <c r="HDU19" s="77"/>
      <c r="HDV19" s="77"/>
      <c r="HDW19" s="77"/>
      <c r="HDX19" s="77"/>
      <c r="HDY19" s="77"/>
      <c r="HDZ19" s="77"/>
      <c r="HEA19" s="77"/>
      <c r="HEB19" s="77"/>
      <c r="HEC19" s="77"/>
      <c r="HED19" s="77"/>
      <c r="HEE19" s="77"/>
      <c r="HEF19" s="77"/>
      <c r="HEG19" s="77"/>
      <c r="HEH19" s="77"/>
      <c r="HEI19" s="77"/>
      <c r="HEJ19" s="77"/>
      <c r="HEK19" s="77"/>
      <c r="HEL19" s="77"/>
      <c r="HEM19" s="77"/>
      <c r="HEN19" s="77"/>
      <c r="HEO19" s="77"/>
      <c r="HEP19" s="77"/>
      <c r="HEQ19" s="77"/>
      <c r="HER19" s="77"/>
      <c r="HES19" s="77"/>
      <c r="HET19" s="77"/>
      <c r="HEU19" s="77"/>
      <c r="HEV19" s="77"/>
      <c r="HEW19" s="77"/>
      <c r="HEX19" s="77"/>
      <c r="HEY19" s="77"/>
      <c r="HEZ19" s="77"/>
      <c r="HFA19" s="77"/>
      <c r="HFB19" s="77"/>
      <c r="HFC19" s="77"/>
      <c r="HFD19" s="77"/>
      <c r="HFE19" s="77"/>
      <c r="HFF19" s="77"/>
      <c r="HFG19" s="77"/>
      <c r="HFH19" s="77"/>
      <c r="HFI19" s="77"/>
      <c r="HFJ19" s="77"/>
      <c r="HFK19" s="77"/>
      <c r="HFL19" s="77"/>
      <c r="HFM19" s="77"/>
      <c r="HFN19" s="77"/>
      <c r="HFO19" s="77"/>
      <c r="HFP19" s="77"/>
      <c r="HFQ19" s="77"/>
      <c r="HFR19" s="77"/>
      <c r="HFS19" s="77"/>
      <c r="HFT19" s="77"/>
      <c r="HFU19" s="77"/>
      <c r="HFV19" s="77"/>
      <c r="HFW19" s="77"/>
      <c r="HFX19" s="77"/>
      <c r="HFY19" s="77"/>
      <c r="HFZ19" s="77"/>
      <c r="HGA19" s="77"/>
      <c r="HGB19" s="77"/>
      <c r="HGC19" s="77"/>
      <c r="HGD19" s="77"/>
      <c r="HGE19" s="77"/>
      <c r="HGF19" s="77"/>
      <c r="HGG19" s="77"/>
      <c r="HGH19" s="77"/>
      <c r="HGI19" s="77"/>
      <c r="HGJ19" s="77"/>
      <c r="HGK19" s="77"/>
      <c r="HGL19" s="77"/>
      <c r="HGM19" s="77"/>
      <c r="HGN19" s="77"/>
      <c r="HGO19" s="77"/>
      <c r="HGP19" s="77"/>
      <c r="HGQ19" s="77"/>
      <c r="HGR19" s="77"/>
      <c r="HGS19" s="77"/>
      <c r="HGT19" s="77"/>
      <c r="HGU19" s="77"/>
      <c r="HGV19" s="77"/>
      <c r="HGW19" s="77"/>
      <c r="HGX19" s="77"/>
      <c r="HGY19" s="77"/>
      <c r="HGZ19" s="77"/>
      <c r="HHA19" s="77"/>
      <c r="HHB19" s="77"/>
      <c r="HHC19" s="77"/>
      <c r="HHD19" s="77"/>
      <c r="HHE19" s="77"/>
      <c r="HHF19" s="77"/>
      <c r="HHG19" s="77"/>
      <c r="HHH19" s="77"/>
      <c r="HHI19" s="77"/>
      <c r="HHJ19" s="77"/>
      <c r="HHK19" s="77"/>
      <c r="HHL19" s="77"/>
      <c r="HHM19" s="77"/>
      <c r="HHN19" s="77"/>
      <c r="HHO19" s="77"/>
      <c r="HHP19" s="77"/>
      <c r="HHQ19" s="77"/>
      <c r="HHR19" s="77"/>
      <c r="HHS19" s="77"/>
      <c r="HHT19" s="77"/>
      <c r="HHU19" s="77"/>
      <c r="HHV19" s="77"/>
      <c r="HHW19" s="77"/>
      <c r="HHX19" s="77"/>
      <c r="HHY19" s="77"/>
      <c r="HHZ19" s="77"/>
      <c r="HIA19" s="77"/>
      <c r="HIB19" s="77"/>
      <c r="HIC19" s="77"/>
      <c r="HID19" s="77"/>
      <c r="HIE19" s="77"/>
      <c r="HIF19" s="77"/>
      <c r="HIG19" s="77"/>
      <c r="HIH19" s="77"/>
      <c r="HII19" s="77"/>
      <c r="HIJ19" s="77"/>
      <c r="HIK19" s="77"/>
      <c r="HIL19" s="77"/>
      <c r="HIM19" s="77"/>
      <c r="HIN19" s="77"/>
      <c r="HIO19" s="77"/>
      <c r="HIP19" s="77"/>
      <c r="HIQ19" s="77"/>
      <c r="HIR19" s="77"/>
      <c r="HIS19" s="77"/>
      <c r="HIT19" s="77"/>
      <c r="HIU19" s="77"/>
      <c r="HIV19" s="77"/>
      <c r="HIW19" s="77"/>
      <c r="HIX19" s="77"/>
      <c r="HIY19" s="77"/>
      <c r="HIZ19" s="77"/>
      <c r="HJA19" s="77"/>
      <c r="HJB19" s="77"/>
      <c r="HJC19" s="77"/>
      <c r="HJD19" s="77"/>
      <c r="HJE19" s="77"/>
      <c r="HJF19" s="77"/>
      <c r="HJG19" s="77"/>
      <c r="HJH19" s="77"/>
      <c r="HJI19" s="77"/>
      <c r="HJJ19" s="77"/>
      <c r="HJK19" s="77"/>
      <c r="HJL19" s="77"/>
      <c r="HJM19" s="77"/>
      <c r="HJN19" s="77"/>
      <c r="HJO19" s="77"/>
      <c r="HJP19" s="77"/>
      <c r="HJQ19" s="77"/>
      <c r="HJR19" s="77"/>
      <c r="HJS19" s="77"/>
      <c r="HJT19" s="77"/>
      <c r="HJU19" s="77"/>
      <c r="HJV19" s="77"/>
      <c r="HJW19" s="77"/>
      <c r="HJX19" s="77"/>
      <c r="HJY19" s="77"/>
      <c r="HJZ19" s="77"/>
      <c r="HKA19" s="77"/>
      <c r="HKB19" s="77"/>
      <c r="HKC19" s="77"/>
      <c r="HKD19" s="77"/>
      <c r="HKE19" s="77"/>
      <c r="HKF19" s="77"/>
      <c r="HKG19" s="77"/>
      <c r="HKH19" s="77"/>
      <c r="HKI19" s="77"/>
      <c r="HKJ19" s="77"/>
      <c r="HKK19" s="77"/>
      <c r="HKL19" s="77"/>
      <c r="HKM19" s="77"/>
      <c r="HKN19" s="77"/>
      <c r="HKO19" s="77"/>
      <c r="HKP19" s="77"/>
      <c r="HKQ19" s="77"/>
      <c r="HKR19" s="77"/>
      <c r="HKS19" s="77"/>
      <c r="HKT19" s="77"/>
      <c r="HKU19" s="77"/>
      <c r="HKV19" s="77"/>
      <c r="HKW19" s="77"/>
      <c r="HKX19" s="77"/>
      <c r="HKY19" s="77"/>
      <c r="HKZ19" s="77"/>
      <c r="HLA19" s="77"/>
      <c r="HLB19" s="77"/>
      <c r="HLC19" s="77"/>
      <c r="HLD19" s="77"/>
      <c r="HLE19" s="77"/>
      <c r="HLF19" s="77"/>
      <c r="HLG19" s="77"/>
      <c r="HLH19" s="77"/>
      <c r="HLI19" s="77"/>
      <c r="HLJ19" s="77"/>
      <c r="HLK19" s="77"/>
      <c r="HLL19" s="77"/>
      <c r="HLM19" s="77"/>
      <c r="HLN19" s="77"/>
      <c r="HLO19" s="77"/>
      <c r="HLP19" s="77"/>
      <c r="HLQ19" s="77"/>
      <c r="HLR19" s="77"/>
      <c r="HLS19" s="77"/>
      <c r="HLT19" s="77"/>
      <c r="HLU19" s="77"/>
      <c r="HLV19" s="77"/>
      <c r="HLW19" s="77"/>
      <c r="HLX19" s="77"/>
      <c r="HLY19" s="77"/>
      <c r="HLZ19" s="77"/>
      <c r="HMA19" s="77"/>
      <c r="HMB19" s="77"/>
      <c r="HMC19" s="77"/>
      <c r="HMD19" s="77"/>
      <c r="HME19" s="77"/>
      <c r="HMF19" s="77"/>
      <c r="HMG19" s="77"/>
      <c r="HMH19" s="77"/>
      <c r="HMI19" s="77"/>
      <c r="HMJ19" s="77"/>
      <c r="HMK19" s="77"/>
      <c r="HML19" s="77"/>
      <c r="HMM19" s="77"/>
      <c r="HMN19" s="77"/>
      <c r="HMO19" s="77"/>
      <c r="HMP19" s="77"/>
      <c r="HMQ19" s="77"/>
      <c r="HMR19" s="77"/>
      <c r="HMS19" s="77"/>
      <c r="HMT19" s="77"/>
      <c r="HMU19" s="77"/>
      <c r="HMV19" s="77"/>
      <c r="HMW19" s="77"/>
      <c r="HMX19" s="77"/>
      <c r="HMY19" s="77"/>
      <c r="HMZ19" s="77"/>
      <c r="HNA19" s="77"/>
      <c r="HNB19" s="77"/>
      <c r="HNC19" s="77"/>
      <c r="HND19" s="77"/>
      <c r="HNE19" s="77"/>
      <c r="HNF19" s="77"/>
      <c r="HNG19" s="77"/>
      <c r="HNH19" s="77"/>
      <c r="HNI19" s="77"/>
      <c r="HNJ19" s="77"/>
      <c r="HNK19" s="77"/>
      <c r="HNL19" s="77"/>
      <c r="HNM19" s="77"/>
      <c r="HNN19" s="77"/>
      <c r="HNO19" s="77"/>
      <c r="HNP19" s="77"/>
      <c r="HNQ19" s="77"/>
      <c r="HNR19" s="77"/>
      <c r="HNS19" s="77"/>
      <c r="HNT19" s="77"/>
      <c r="HNU19" s="77"/>
      <c r="HNV19" s="77"/>
      <c r="HNW19" s="77"/>
      <c r="HNX19" s="77"/>
      <c r="HNY19" s="77"/>
      <c r="HNZ19" s="77"/>
      <c r="HOA19" s="77"/>
      <c r="HOB19" s="77"/>
      <c r="HOC19" s="77"/>
      <c r="HOD19" s="77"/>
      <c r="HOE19" s="77"/>
      <c r="HOF19" s="77"/>
      <c r="HOG19" s="77"/>
      <c r="HOH19" s="77"/>
      <c r="HOI19" s="77"/>
      <c r="HOJ19" s="77"/>
      <c r="HOK19" s="77"/>
      <c r="HOL19" s="77"/>
      <c r="HOM19" s="77"/>
      <c r="HON19" s="77"/>
      <c r="HOO19" s="77"/>
      <c r="HOP19" s="77"/>
      <c r="HOQ19" s="77"/>
      <c r="HOR19" s="77"/>
      <c r="HOS19" s="77"/>
      <c r="HOT19" s="77"/>
      <c r="HOU19" s="77"/>
      <c r="HOV19" s="77"/>
      <c r="HOW19" s="77"/>
      <c r="HOX19" s="77"/>
      <c r="HOY19" s="77"/>
      <c r="HOZ19" s="77"/>
      <c r="HPA19" s="77"/>
      <c r="HPB19" s="77"/>
      <c r="HPC19" s="77"/>
      <c r="HPD19" s="77"/>
      <c r="HPE19" s="77"/>
      <c r="HPF19" s="77"/>
      <c r="HPG19" s="77"/>
      <c r="HPH19" s="77"/>
      <c r="HPI19" s="77"/>
      <c r="HPJ19" s="77"/>
      <c r="HPK19" s="77"/>
      <c r="HPL19" s="77"/>
      <c r="HPM19" s="77"/>
      <c r="HPN19" s="77"/>
      <c r="HPO19" s="77"/>
      <c r="HPP19" s="77"/>
      <c r="HPQ19" s="77"/>
      <c r="HPR19" s="77"/>
      <c r="HPS19" s="77"/>
      <c r="HPT19" s="77"/>
      <c r="HPU19" s="77"/>
      <c r="HPV19" s="77"/>
      <c r="HPW19" s="77"/>
      <c r="HPX19" s="77"/>
      <c r="HPY19" s="77"/>
      <c r="HPZ19" s="77"/>
      <c r="HQA19" s="77"/>
      <c r="HQB19" s="77"/>
      <c r="HQC19" s="77"/>
      <c r="HQD19" s="77"/>
      <c r="HQE19" s="77"/>
      <c r="HQF19" s="77"/>
      <c r="HQG19" s="77"/>
      <c r="HQH19" s="77"/>
      <c r="HQI19" s="77"/>
      <c r="HQJ19" s="77"/>
      <c r="HQK19" s="77"/>
      <c r="HQL19" s="77"/>
      <c r="HQM19" s="77"/>
      <c r="HQN19" s="77"/>
      <c r="HQO19" s="77"/>
      <c r="HQP19" s="77"/>
      <c r="HQQ19" s="77"/>
      <c r="HQR19" s="77"/>
      <c r="HQS19" s="77"/>
      <c r="HQT19" s="77"/>
      <c r="HQU19" s="77"/>
      <c r="HQV19" s="77"/>
      <c r="HQW19" s="77"/>
      <c r="HQX19" s="77"/>
      <c r="HQY19" s="77"/>
      <c r="HQZ19" s="77"/>
      <c r="HRA19" s="77"/>
      <c r="HRB19" s="77"/>
      <c r="HRC19" s="77"/>
      <c r="HRD19" s="77"/>
      <c r="HRE19" s="77"/>
      <c r="HRF19" s="77"/>
      <c r="HRG19" s="77"/>
      <c r="HRH19" s="77"/>
      <c r="HRI19" s="77"/>
      <c r="HRJ19" s="77"/>
      <c r="HRK19" s="77"/>
      <c r="HRL19" s="77"/>
      <c r="HRM19" s="77"/>
      <c r="HRN19" s="77"/>
      <c r="HRO19" s="77"/>
      <c r="HRP19" s="77"/>
      <c r="HRQ19" s="77"/>
      <c r="HRR19" s="77"/>
      <c r="HRS19" s="77"/>
      <c r="HRT19" s="77"/>
      <c r="HRU19" s="77"/>
      <c r="HRV19" s="77"/>
      <c r="HRW19" s="77"/>
      <c r="HRX19" s="77"/>
      <c r="HRY19" s="77"/>
      <c r="HRZ19" s="77"/>
      <c r="HSA19" s="77"/>
      <c r="HSB19" s="77"/>
      <c r="HSC19" s="77"/>
      <c r="HSD19" s="77"/>
      <c r="HSE19" s="77"/>
      <c r="HSF19" s="77"/>
      <c r="HSG19" s="77"/>
      <c r="HSH19" s="77"/>
      <c r="HSI19" s="77"/>
      <c r="HSJ19" s="77"/>
      <c r="HSK19" s="77"/>
      <c r="HSL19" s="77"/>
      <c r="HSM19" s="77"/>
      <c r="HSN19" s="77"/>
      <c r="HSO19" s="77"/>
      <c r="HSP19" s="77"/>
      <c r="HSQ19" s="77"/>
      <c r="HSR19" s="77"/>
      <c r="HSS19" s="77"/>
      <c r="HST19" s="77"/>
      <c r="HSU19" s="77"/>
      <c r="HSV19" s="77"/>
      <c r="HSW19" s="77"/>
      <c r="HSX19" s="77"/>
      <c r="HSY19" s="77"/>
      <c r="HSZ19" s="77"/>
      <c r="HTA19" s="77"/>
      <c r="HTB19" s="77"/>
      <c r="HTC19" s="77"/>
      <c r="HTD19" s="77"/>
      <c r="HTE19" s="77"/>
      <c r="HTF19" s="77"/>
      <c r="HTG19" s="77"/>
      <c r="HTH19" s="77"/>
      <c r="HTI19" s="77"/>
      <c r="HTJ19" s="77"/>
      <c r="HTK19" s="77"/>
      <c r="HTL19" s="77"/>
      <c r="HTM19" s="77"/>
      <c r="HTN19" s="77"/>
      <c r="HTO19" s="77"/>
      <c r="HTP19" s="77"/>
      <c r="HTQ19" s="77"/>
      <c r="HTR19" s="77"/>
      <c r="HTS19" s="77"/>
      <c r="HTT19" s="77"/>
      <c r="HTU19" s="77"/>
      <c r="HTV19" s="77"/>
      <c r="HTW19" s="77"/>
      <c r="HTX19" s="77"/>
      <c r="HTY19" s="77"/>
      <c r="HTZ19" s="77"/>
      <c r="HUA19" s="77"/>
      <c r="HUB19" s="77"/>
      <c r="HUC19" s="77"/>
      <c r="HUD19" s="77"/>
      <c r="HUE19" s="77"/>
      <c r="HUF19" s="77"/>
      <c r="HUG19" s="77"/>
      <c r="HUH19" s="77"/>
      <c r="HUI19" s="77"/>
      <c r="HUJ19" s="77"/>
      <c r="HUK19" s="77"/>
      <c r="HUL19" s="77"/>
      <c r="HUM19" s="77"/>
      <c r="HUN19" s="77"/>
      <c r="HUO19" s="77"/>
      <c r="HUP19" s="77"/>
      <c r="HUQ19" s="77"/>
      <c r="HUR19" s="77"/>
      <c r="HUS19" s="77"/>
      <c r="HUT19" s="77"/>
      <c r="HUU19" s="77"/>
      <c r="HUV19" s="77"/>
      <c r="HUW19" s="77"/>
      <c r="HUX19" s="77"/>
      <c r="HUY19" s="77"/>
      <c r="HUZ19" s="77"/>
      <c r="HVA19" s="77"/>
      <c r="HVB19" s="77"/>
      <c r="HVC19" s="77"/>
      <c r="HVD19" s="77"/>
      <c r="HVE19" s="77"/>
      <c r="HVF19" s="77"/>
      <c r="HVG19" s="77"/>
      <c r="HVH19" s="77"/>
      <c r="HVI19" s="77"/>
      <c r="HVJ19" s="77"/>
      <c r="HVK19" s="77"/>
      <c r="HVL19" s="77"/>
      <c r="HVM19" s="77"/>
      <c r="HVN19" s="77"/>
      <c r="HVO19" s="77"/>
      <c r="HVP19" s="77"/>
      <c r="HVQ19" s="77"/>
      <c r="HVR19" s="77"/>
      <c r="HVS19" s="77"/>
      <c r="HVT19" s="77"/>
      <c r="HVU19" s="77"/>
      <c r="HVV19" s="77"/>
      <c r="HVW19" s="77"/>
      <c r="HVX19" s="77"/>
      <c r="HVY19" s="77"/>
      <c r="HVZ19" s="77"/>
      <c r="HWA19" s="77"/>
      <c r="HWB19" s="77"/>
      <c r="HWC19" s="77"/>
      <c r="HWD19" s="77"/>
      <c r="HWE19" s="77"/>
      <c r="HWF19" s="77"/>
      <c r="HWG19" s="77"/>
      <c r="HWH19" s="77"/>
      <c r="HWI19" s="77"/>
      <c r="HWJ19" s="77"/>
      <c r="HWK19" s="77"/>
      <c r="HWL19" s="77"/>
      <c r="HWM19" s="77"/>
      <c r="HWN19" s="77"/>
      <c r="HWO19" s="77"/>
      <c r="HWP19" s="77"/>
      <c r="HWQ19" s="77"/>
      <c r="HWR19" s="77"/>
      <c r="HWS19" s="77"/>
      <c r="HWT19" s="77"/>
      <c r="HWU19" s="77"/>
      <c r="HWV19" s="77"/>
      <c r="HWW19" s="77"/>
      <c r="HWX19" s="77"/>
      <c r="HWY19" s="77"/>
      <c r="HWZ19" s="77"/>
      <c r="HXA19" s="77"/>
      <c r="HXB19" s="77"/>
      <c r="HXC19" s="77"/>
      <c r="HXD19" s="77"/>
      <c r="HXE19" s="77"/>
      <c r="HXF19" s="77"/>
      <c r="HXG19" s="77"/>
      <c r="HXH19" s="77"/>
      <c r="HXI19" s="77"/>
      <c r="HXJ19" s="77"/>
      <c r="HXK19" s="77"/>
      <c r="HXL19" s="77"/>
      <c r="HXM19" s="77"/>
      <c r="HXN19" s="77"/>
      <c r="HXO19" s="77"/>
      <c r="HXP19" s="77"/>
      <c r="HXQ19" s="77"/>
      <c r="HXR19" s="77"/>
      <c r="HXS19" s="77"/>
      <c r="HXT19" s="77"/>
      <c r="HXU19" s="77"/>
      <c r="HXV19" s="77"/>
      <c r="HXW19" s="77"/>
      <c r="HXX19" s="77"/>
      <c r="HXY19" s="77"/>
      <c r="HXZ19" s="77"/>
      <c r="HYA19" s="77"/>
      <c r="HYB19" s="77"/>
      <c r="HYC19" s="77"/>
      <c r="HYD19" s="77"/>
      <c r="HYE19" s="77"/>
      <c r="HYF19" s="77"/>
      <c r="HYG19" s="77"/>
      <c r="HYH19" s="77"/>
      <c r="HYI19" s="77"/>
      <c r="HYJ19" s="77"/>
      <c r="HYK19" s="77"/>
      <c r="HYL19" s="77"/>
      <c r="HYM19" s="77"/>
      <c r="HYN19" s="77"/>
      <c r="HYO19" s="77"/>
      <c r="HYP19" s="77"/>
      <c r="HYQ19" s="77"/>
      <c r="HYR19" s="77"/>
      <c r="HYS19" s="77"/>
      <c r="HYT19" s="77"/>
      <c r="HYU19" s="77"/>
      <c r="HYV19" s="77"/>
      <c r="HYW19" s="77"/>
      <c r="HYX19" s="77"/>
      <c r="HYY19" s="77"/>
      <c r="HYZ19" s="77"/>
      <c r="HZA19" s="77"/>
      <c r="HZB19" s="77"/>
      <c r="HZC19" s="77"/>
      <c r="HZD19" s="77"/>
      <c r="HZE19" s="77"/>
      <c r="HZF19" s="77"/>
      <c r="HZG19" s="77"/>
      <c r="HZH19" s="77"/>
      <c r="HZI19" s="77"/>
      <c r="HZJ19" s="77"/>
      <c r="HZK19" s="77"/>
      <c r="HZL19" s="77"/>
      <c r="HZM19" s="77"/>
      <c r="HZN19" s="77"/>
      <c r="HZO19" s="77"/>
      <c r="HZP19" s="77"/>
      <c r="HZQ19" s="77"/>
      <c r="HZR19" s="77"/>
      <c r="HZS19" s="77"/>
      <c r="HZT19" s="77"/>
      <c r="HZU19" s="77"/>
      <c r="HZV19" s="77"/>
      <c r="HZW19" s="77"/>
      <c r="HZX19" s="77"/>
      <c r="HZY19" s="77"/>
      <c r="HZZ19" s="77"/>
      <c r="IAA19" s="77"/>
      <c r="IAB19" s="77"/>
      <c r="IAC19" s="77"/>
      <c r="IAD19" s="77"/>
      <c r="IAE19" s="77"/>
      <c r="IAF19" s="77"/>
      <c r="IAG19" s="77"/>
      <c r="IAH19" s="77"/>
      <c r="IAI19" s="77"/>
      <c r="IAJ19" s="77"/>
      <c r="IAK19" s="77"/>
      <c r="IAL19" s="77"/>
      <c r="IAM19" s="77"/>
      <c r="IAN19" s="77"/>
      <c r="IAO19" s="77"/>
      <c r="IAP19" s="77"/>
      <c r="IAQ19" s="77"/>
      <c r="IAR19" s="77"/>
      <c r="IAS19" s="77"/>
      <c r="IAT19" s="77"/>
      <c r="IAU19" s="77"/>
      <c r="IAV19" s="77"/>
      <c r="IAW19" s="77"/>
      <c r="IAX19" s="77"/>
      <c r="IAY19" s="77"/>
      <c r="IAZ19" s="77"/>
      <c r="IBA19" s="77"/>
      <c r="IBB19" s="77"/>
      <c r="IBC19" s="77"/>
      <c r="IBD19" s="77"/>
      <c r="IBE19" s="77"/>
      <c r="IBF19" s="77"/>
      <c r="IBG19" s="77"/>
      <c r="IBH19" s="77"/>
      <c r="IBI19" s="77"/>
      <c r="IBJ19" s="77"/>
      <c r="IBK19" s="77"/>
      <c r="IBL19" s="77"/>
      <c r="IBM19" s="77"/>
      <c r="IBN19" s="77"/>
      <c r="IBO19" s="77"/>
      <c r="IBP19" s="77"/>
      <c r="IBQ19" s="77"/>
      <c r="IBR19" s="77"/>
      <c r="IBS19" s="77"/>
      <c r="IBT19" s="77"/>
      <c r="IBU19" s="77"/>
      <c r="IBV19" s="77"/>
      <c r="IBW19" s="77"/>
      <c r="IBX19" s="77"/>
      <c r="IBY19" s="77"/>
      <c r="IBZ19" s="77"/>
      <c r="ICA19" s="77"/>
      <c r="ICB19" s="77"/>
      <c r="ICC19" s="77"/>
      <c r="ICD19" s="77"/>
      <c r="ICE19" s="77"/>
      <c r="ICF19" s="77"/>
      <c r="ICG19" s="77"/>
      <c r="ICH19" s="77"/>
      <c r="ICI19" s="77"/>
      <c r="ICJ19" s="77"/>
      <c r="ICK19" s="77"/>
      <c r="ICL19" s="77"/>
      <c r="ICM19" s="77"/>
      <c r="ICN19" s="77"/>
      <c r="ICO19" s="77"/>
      <c r="ICP19" s="77"/>
      <c r="ICQ19" s="77"/>
      <c r="ICR19" s="77"/>
      <c r="ICS19" s="77"/>
      <c r="ICT19" s="77"/>
      <c r="ICU19" s="77"/>
      <c r="ICV19" s="77"/>
      <c r="ICW19" s="77"/>
      <c r="ICX19" s="77"/>
      <c r="ICY19" s="77"/>
      <c r="ICZ19" s="77"/>
      <c r="IDA19" s="77"/>
      <c r="IDB19" s="77"/>
      <c r="IDC19" s="77"/>
      <c r="IDD19" s="77"/>
      <c r="IDE19" s="77"/>
      <c r="IDF19" s="77"/>
      <c r="IDG19" s="77"/>
      <c r="IDH19" s="77"/>
      <c r="IDI19" s="77"/>
      <c r="IDJ19" s="77"/>
      <c r="IDK19" s="77"/>
      <c r="IDL19" s="77"/>
      <c r="IDM19" s="77"/>
      <c r="IDN19" s="77"/>
      <c r="IDO19" s="77"/>
      <c r="IDP19" s="77"/>
      <c r="IDQ19" s="77"/>
      <c r="IDR19" s="77"/>
      <c r="IDS19" s="77"/>
      <c r="IDT19" s="77"/>
      <c r="IDU19" s="77"/>
      <c r="IDV19" s="77"/>
      <c r="IDW19" s="77"/>
      <c r="IDX19" s="77"/>
      <c r="IDY19" s="77"/>
      <c r="IDZ19" s="77"/>
      <c r="IEA19" s="77"/>
      <c r="IEB19" s="77"/>
      <c r="IEC19" s="77"/>
      <c r="IED19" s="77"/>
      <c r="IEE19" s="77"/>
      <c r="IEF19" s="77"/>
      <c r="IEG19" s="77"/>
      <c r="IEH19" s="77"/>
      <c r="IEI19" s="77"/>
      <c r="IEJ19" s="77"/>
      <c r="IEK19" s="77"/>
      <c r="IEL19" s="77"/>
      <c r="IEM19" s="77"/>
      <c r="IEN19" s="77"/>
      <c r="IEO19" s="77"/>
      <c r="IEP19" s="77"/>
      <c r="IEQ19" s="77"/>
      <c r="IER19" s="77"/>
      <c r="IES19" s="77"/>
      <c r="IET19" s="77"/>
      <c r="IEU19" s="77"/>
      <c r="IEV19" s="77"/>
      <c r="IEW19" s="77"/>
      <c r="IEX19" s="77"/>
      <c r="IEY19" s="77"/>
      <c r="IEZ19" s="77"/>
      <c r="IFA19" s="77"/>
      <c r="IFB19" s="77"/>
      <c r="IFC19" s="77"/>
      <c r="IFD19" s="77"/>
      <c r="IFE19" s="77"/>
      <c r="IFF19" s="77"/>
      <c r="IFG19" s="77"/>
      <c r="IFH19" s="77"/>
      <c r="IFI19" s="77"/>
      <c r="IFJ19" s="77"/>
      <c r="IFK19" s="77"/>
      <c r="IFL19" s="77"/>
      <c r="IFM19" s="77"/>
      <c r="IFN19" s="77"/>
      <c r="IFO19" s="77"/>
      <c r="IFP19" s="77"/>
      <c r="IFQ19" s="77"/>
      <c r="IFR19" s="77"/>
      <c r="IFS19" s="77"/>
      <c r="IFT19" s="77"/>
      <c r="IFU19" s="77"/>
      <c r="IFV19" s="77"/>
      <c r="IFW19" s="77"/>
      <c r="IFX19" s="77"/>
      <c r="IFY19" s="77"/>
      <c r="IFZ19" s="77"/>
      <c r="IGA19" s="77"/>
      <c r="IGB19" s="77"/>
      <c r="IGC19" s="77"/>
      <c r="IGD19" s="77"/>
      <c r="IGE19" s="77"/>
      <c r="IGF19" s="77"/>
      <c r="IGG19" s="77"/>
      <c r="IGH19" s="77"/>
      <c r="IGI19" s="77"/>
      <c r="IGJ19" s="77"/>
      <c r="IGK19" s="77"/>
      <c r="IGL19" s="77"/>
      <c r="IGM19" s="77"/>
      <c r="IGN19" s="77"/>
      <c r="IGO19" s="77"/>
      <c r="IGP19" s="77"/>
      <c r="IGQ19" s="77"/>
      <c r="IGR19" s="77"/>
      <c r="IGS19" s="77"/>
      <c r="IGT19" s="77"/>
      <c r="IGU19" s="77"/>
      <c r="IGV19" s="77"/>
      <c r="IGW19" s="77"/>
      <c r="IGX19" s="77"/>
      <c r="IGY19" s="77"/>
      <c r="IGZ19" s="77"/>
      <c r="IHA19" s="77"/>
      <c r="IHB19" s="77"/>
      <c r="IHC19" s="77"/>
      <c r="IHD19" s="77"/>
      <c r="IHE19" s="77"/>
      <c r="IHF19" s="77"/>
      <c r="IHG19" s="77"/>
      <c r="IHH19" s="77"/>
      <c r="IHI19" s="77"/>
      <c r="IHJ19" s="77"/>
      <c r="IHK19" s="77"/>
      <c r="IHL19" s="77"/>
      <c r="IHM19" s="77"/>
      <c r="IHN19" s="77"/>
      <c r="IHO19" s="77"/>
      <c r="IHP19" s="77"/>
      <c r="IHQ19" s="77"/>
      <c r="IHR19" s="77"/>
      <c r="IHS19" s="77"/>
      <c r="IHT19" s="77"/>
      <c r="IHU19" s="77"/>
      <c r="IHV19" s="77"/>
      <c r="IHW19" s="77"/>
      <c r="IHX19" s="77"/>
      <c r="IHY19" s="77"/>
      <c r="IHZ19" s="77"/>
      <c r="IIA19" s="77"/>
      <c r="IIB19" s="77"/>
      <c r="IIC19" s="77"/>
      <c r="IID19" s="77"/>
      <c r="IIE19" s="77"/>
      <c r="IIF19" s="77"/>
      <c r="IIG19" s="77"/>
      <c r="IIH19" s="77"/>
      <c r="III19" s="77"/>
      <c r="IIJ19" s="77"/>
      <c r="IIK19" s="77"/>
      <c r="IIL19" s="77"/>
      <c r="IIM19" s="77"/>
      <c r="IIN19" s="77"/>
      <c r="IIO19" s="77"/>
      <c r="IIP19" s="77"/>
      <c r="IIQ19" s="77"/>
      <c r="IIR19" s="77"/>
      <c r="IIS19" s="77"/>
      <c r="IIT19" s="77"/>
      <c r="IIU19" s="77"/>
      <c r="IIV19" s="77"/>
      <c r="IIW19" s="77"/>
      <c r="IIX19" s="77"/>
      <c r="IIY19" s="77"/>
      <c r="IIZ19" s="77"/>
      <c r="IJA19" s="77"/>
      <c r="IJB19" s="77"/>
      <c r="IJC19" s="77"/>
      <c r="IJD19" s="77"/>
      <c r="IJE19" s="77"/>
      <c r="IJF19" s="77"/>
      <c r="IJG19" s="77"/>
      <c r="IJH19" s="77"/>
      <c r="IJI19" s="77"/>
      <c r="IJJ19" s="77"/>
      <c r="IJK19" s="77"/>
      <c r="IJL19" s="77"/>
      <c r="IJM19" s="77"/>
      <c r="IJN19" s="77"/>
      <c r="IJO19" s="77"/>
      <c r="IJP19" s="77"/>
      <c r="IJQ19" s="77"/>
      <c r="IJR19" s="77"/>
      <c r="IJS19" s="77"/>
      <c r="IJT19" s="77"/>
      <c r="IJU19" s="77"/>
      <c r="IJV19" s="77"/>
      <c r="IJW19" s="77"/>
      <c r="IJX19" s="77"/>
      <c r="IJY19" s="77"/>
      <c r="IJZ19" s="77"/>
      <c r="IKA19" s="77"/>
      <c r="IKB19" s="77"/>
      <c r="IKC19" s="77"/>
      <c r="IKD19" s="77"/>
      <c r="IKE19" s="77"/>
      <c r="IKF19" s="77"/>
      <c r="IKG19" s="77"/>
      <c r="IKH19" s="77"/>
      <c r="IKI19" s="77"/>
      <c r="IKJ19" s="77"/>
      <c r="IKK19" s="77"/>
      <c r="IKL19" s="77"/>
      <c r="IKM19" s="77"/>
      <c r="IKN19" s="77"/>
      <c r="IKO19" s="77"/>
      <c r="IKP19" s="77"/>
      <c r="IKQ19" s="77"/>
      <c r="IKR19" s="77"/>
      <c r="IKS19" s="77"/>
      <c r="IKT19" s="77"/>
      <c r="IKU19" s="77"/>
      <c r="IKV19" s="77"/>
      <c r="IKW19" s="77"/>
      <c r="IKX19" s="77"/>
      <c r="IKY19" s="77"/>
      <c r="IKZ19" s="77"/>
      <c r="ILA19" s="77"/>
      <c r="ILB19" s="77"/>
      <c r="ILC19" s="77"/>
      <c r="ILD19" s="77"/>
      <c r="ILE19" s="77"/>
      <c r="ILF19" s="77"/>
      <c r="ILG19" s="77"/>
      <c r="ILH19" s="77"/>
      <c r="ILI19" s="77"/>
      <c r="ILJ19" s="77"/>
      <c r="ILK19" s="77"/>
      <c r="ILL19" s="77"/>
      <c r="ILM19" s="77"/>
      <c r="ILN19" s="77"/>
      <c r="ILO19" s="77"/>
      <c r="ILP19" s="77"/>
      <c r="ILQ19" s="77"/>
      <c r="ILR19" s="77"/>
      <c r="ILS19" s="77"/>
      <c r="ILT19" s="77"/>
      <c r="ILU19" s="77"/>
      <c r="ILV19" s="77"/>
      <c r="ILW19" s="77"/>
      <c r="ILX19" s="77"/>
      <c r="ILY19" s="77"/>
      <c r="ILZ19" s="77"/>
      <c r="IMA19" s="77"/>
      <c r="IMB19" s="77"/>
      <c r="IMC19" s="77"/>
      <c r="IMD19" s="77"/>
      <c r="IME19" s="77"/>
      <c r="IMF19" s="77"/>
      <c r="IMG19" s="77"/>
      <c r="IMH19" s="77"/>
      <c r="IMI19" s="77"/>
      <c r="IMJ19" s="77"/>
      <c r="IMK19" s="77"/>
      <c r="IML19" s="77"/>
      <c r="IMM19" s="77"/>
      <c r="IMN19" s="77"/>
      <c r="IMO19" s="77"/>
      <c r="IMP19" s="77"/>
      <c r="IMQ19" s="77"/>
      <c r="IMR19" s="77"/>
      <c r="IMS19" s="77"/>
      <c r="IMT19" s="77"/>
      <c r="IMU19" s="77"/>
      <c r="IMV19" s="77"/>
      <c r="IMW19" s="77"/>
      <c r="IMX19" s="77"/>
      <c r="IMY19" s="77"/>
      <c r="IMZ19" s="77"/>
      <c r="INA19" s="77"/>
      <c r="INB19" s="77"/>
      <c r="INC19" s="77"/>
      <c r="IND19" s="77"/>
      <c r="INE19" s="77"/>
      <c r="INF19" s="77"/>
      <c r="ING19" s="77"/>
      <c r="INH19" s="77"/>
      <c r="INI19" s="77"/>
      <c r="INJ19" s="77"/>
      <c r="INK19" s="77"/>
      <c r="INL19" s="77"/>
      <c r="INM19" s="77"/>
      <c r="INN19" s="77"/>
      <c r="INO19" s="77"/>
      <c r="INP19" s="77"/>
      <c r="INQ19" s="77"/>
      <c r="INR19" s="77"/>
      <c r="INS19" s="77"/>
      <c r="INT19" s="77"/>
      <c r="INU19" s="77"/>
      <c r="INV19" s="77"/>
      <c r="INW19" s="77"/>
      <c r="INX19" s="77"/>
      <c r="INY19" s="77"/>
      <c r="INZ19" s="77"/>
      <c r="IOA19" s="77"/>
      <c r="IOB19" s="77"/>
      <c r="IOC19" s="77"/>
      <c r="IOD19" s="77"/>
      <c r="IOE19" s="77"/>
      <c r="IOF19" s="77"/>
      <c r="IOG19" s="77"/>
      <c r="IOH19" s="77"/>
      <c r="IOI19" s="77"/>
      <c r="IOJ19" s="77"/>
      <c r="IOK19" s="77"/>
      <c r="IOL19" s="77"/>
      <c r="IOM19" s="77"/>
      <c r="ION19" s="77"/>
      <c r="IOO19" s="77"/>
      <c r="IOP19" s="77"/>
      <c r="IOQ19" s="77"/>
      <c r="IOR19" s="77"/>
      <c r="IOS19" s="77"/>
      <c r="IOT19" s="77"/>
      <c r="IOU19" s="77"/>
      <c r="IOV19" s="77"/>
      <c r="IOW19" s="77"/>
      <c r="IOX19" s="77"/>
      <c r="IOY19" s="77"/>
      <c r="IOZ19" s="77"/>
      <c r="IPA19" s="77"/>
      <c r="IPB19" s="77"/>
      <c r="IPC19" s="77"/>
      <c r="IPD19" s="77"/>
      <c r="IPE19" s="77"/>
      <c r="IPF19" s="77"/>
      <c r="IPG19" s="77"/>
      <c r="IPH19" s="77"/>
      <c r="IPI19" s="77"/>
      <c r="IPJ19" s="77"/>
      <c r="IPK19" s="77"/>
      <c r="IPL19" s="77"/>
      <c r="IPM19" s="77"/>
      <c r="IPN19" s="77"/>
      <c r="IPO19" s="77"/>
      <c r="IPP19" s="77"/>
      <c r="IPQ19" s="77"/>
      <c r="IPR19" s="77"/>
      <c r="IPS19" s="77"/>
      <c r="IPT19" s="77"/>
      <c r="IPU19" s="77"/>
      <c r="IPV19" s="77"/>
      <c r="IPW19" s="77"/>
      <c r="IPX19" s="77"/>
      <c r="IPY19" s="77"/>
      <c r="IPZ19" s="77"/>
      <c r="IQA19" s="77"/>
      <c r="IQB19" s="77"/>
      <c r="IQC19" s="77"/>
      <c r="IQD19" s="77"/>
      <c r="IQE19" s="77"/>
      <c r="IQF19" s="77"/>
      <c r="IQG19" s="77"/>
      <c r="IQH19" s="77"/>
      <c r="IQI19" s="77"/>
      <c r="IQJ19" s="77"/>
      <c r="IQK19" s="77"/>
      <c r="IQL19" s="77"/>
      <c r="IQM19" s="77"/>
      <c r="IQN19" s="77"/>
      <c r="IQO19" s="77"/>
      <c r="IQP19" s="77"/>
      <c r="IQQ19" s="77"/>
      <c r="IQR19" s="77"/>
      <c r="IQS19" s="77"/>
      <c r="IQT19" s="77"/>
      <c r="IQU19" s="77"/>
      <c r="IQV19" s="77"/>
      <c r="IQW19" s="77"/>
      <c r="IQX19" s="77"/>
      <c r="IQY19" s="77"/>
      <c r="IQZ19" s="77"/>
      <c r="IRA19" s="77"/>
      <c r="IRB19" s="77"/>
      <c r="IRC19" s="77"/>
      <c r="IRD19" s="77"/>
      <c r="IRE19" s="77"/>
      <c r="IRF19" s="77"/>
      <c r="IRG19" s="77"/>
      <c r="IRH19" s="77"/>
      <c r="IRI19" s="77"/>
      <c r="IRJ19" s="77"/>
      <c r="IRK19" s="77"/>
      <c r="IRL19" s="77"/>
      <c r="IRM19" s="77"/>
      <c r="IRN19" s="77"/>
      <c r="IRO19" s="77"/>
      <c r="IRP19" s="77"/>
      <c r="IRQ19" s="77"/>
      <c r="IRR19" s="77"/>
      <c r="IRS19" s="77"/>
      <c r="IRT19" s="77"/>
      <c r="IRU19" s="77"/>
      <c r="IRV19" s="77"/>
      <c r="IRW19" s="77"/>
      <c r="IRX19" s="77"/>
      <c r="IRY19" s="77"/>
      <c r="IRZ19" s="77"/>
      <c r="ISA19" s="77"/>
      <c r="ISB19" s="77"/>
      <c r="ISC19" s="77"/>
      <c r="ISD19" s="77"/>
      <c r="ISE19" s="77"/>
      <c r="ISF19" s="77"/>
      <c r="ISG19" s="77"/>
      <c r="ISH19" s="77"/>
      <c r="ISI19" s="77"/>
      <c r="ISJ19" s="77"/>
      <c r="ISK19" s="77"/>
      <c r="ISL19" s="77"/>
      <c r="ISM19" s="77"/>
      <c r="ISN19" s="77"/>
      <c r="ISO19" s="77"/>
      <c r="ISP19" s="77"/>
      <c r="ISQ19" s="77"/>
      <c r="ISR19" s="77"/>
      <c r="ISS19" s="77"/>
      <c r="IST19" s="77"/>
      <c r="ISU19" s="77"/>
      <c r="ISV19" s="77"/>
      <c r="ISW19" s="77"/>
      <c r="ISX19" s="77"/>
      <c r="ISY19" s="77"/>
      <c r="ISZ19" s="77"/>
      <c r="ITA19" s="77"/>
      <c r="ITB19" s="77"/>
      <c r="ITC19" s="77"/>
      <c r="ITD19" s="77"/>
      <c r="ITE19" s="77"/>
      <c r="ITF19" s="77"/>
      <c r="ITG19" s="77"/>
      <c r="ITH19" s="77"/>
      <c r="ITI19" s="77"/>
      <c r="ITJ19" s="77"/>
      <c r="ITK19" s="77"/>
      <c r="ITL19" s="77"/>
      <c r="ITM19" s="77"/>
      <c r="ITN19" s="77"/>
      <c r="ITO19" s="77"/>
      <c r="ITP19" s="77"/>
      <c r="ITQ19" s="77"/>
      <c r="ITR19" s="77"/>
      <c r="ITS19" s="77"/>
      <c r="ITT19" s="77"/>
      <c r="ITU19" s="77"/>
      <c r="ITV19" s="77"/>
      <c r="ITW19" s="77"/>
      <c r="ITX19" s="77"/>
      <c r="ITY19" s="77"/>
      <c r="ITZ19" s="77"/>
      <c r="IUA19" s="77"/>
      <c r="IUB19" s="77"/>
      <c r="IUC19" s="77"/>
      <c r="IUD19" s="77"/>
      <c r="IUE19" s="77"/>
      <c r="IUF19" s="77"/>
      <c r="IUG19" s="77"/>
      <c r="IUH19" s="77"/>
      <c r="IUI19" s="77"/>
      <c r="IUJ19" s="77"/>
      <c r="IUK19" s="77"/>
      <c r="IUL19" s="77"/>
      <c r="IUM19" s="77"/>
      <c r="IUN19" s="77"/>
      <c r="IUO19" s="77"/>
      <c r="IUP19" s="77"/>
      <c r="IUQ19" s="77"/>
      <c r="IUR19" s="77"/>
      <c r="IUS19" s="77"/>
      <c r="IUT19" s="77"/>
      <c r="IUU19" s="77"/>
      <c r="IUV19" s="77"/>
      <c r="IUW19" s="77"/>
      <c r="IUX19" s="77"/>
      <c r="IUY19" s="77"/>
      <c r="IUZ19" s="77"/>
      <c r="IVA19" s="77"/>
      <c r="IVB19" s="77"/>
      <c r="IVC19" s="77"/>
      <c r="IVD19" s="77"/>
      <c r="IVE19" s="77"/>
      <c r="IVF19" s="77"/>
      <c r="IVG19" s="77"/>
      <c r="IVH19" s="77"/>
      <c r="IVI19" s="77"/>
      <c r="IVJ19" s="77"/>
      <c r="IVK19" s="77"/>
      <c r="IVL19" s="77"/>
      <c r="IVM19" s="77"/>
      <c r="IVN19" s="77"/>
      <c r="IVO19" s="77"/>
      <c r="IVP19" s="77"/>
      <c r="IVQ19" s="77"/>
      <c r="IVR19" s="77"/>
      <c r="IVS19" s="77"/>
      <c r="IVT19" s="77"/>
      <c r="IVU19" s="77"/>
      <c r="IVV19" s="77"/>
      <c r="IVW19" s="77"/>
      <c r="IVX19" s="77"/>
      <c r="IVY19" s="77"/>
      <c r="IVZ19" s="77"/>
      <c r="IWA19" s="77"/>
      <c r="IWB19" s="77"/>
      <c r="IWC19" s="77"/>
      <c r="IWD19" s="77"/>
      <c r="IWE19" s="77"/>
      <c r="IWF19" s="77"/>
      <c r="IWG19" s="77"/>
      <c r="IWH19" s="77"/>
      <c r="IWI19" s="77"/>
      <c r="IWJ19" s="77"/>
      <c r="IWK19" s="77"/>
      <c r="IWL19" s="77"/>
      <c r="IWM19" s="77"/>
      <c r="IWN19" s="77"/>
      <c r="IWO19" s="77"/>
      <c r="IWP19" s="77"/>
      <c r="IWQ19" s="77"/>
      <c r="IWR19" s="77"/>
      <c r="IWS19" s="77"/>
      <c r="IWT19" s="77"/>
      <c r="IWU19" s="77"/>
      <c r="IWV19" s="77"/>
      <c r="IWW19" s="77"/>
      <c r="IWX19" s="77"/>
      <c r="IWY19" s="77"/>
      <c r="IWZ19" s="77"/>
      <c r="IXA19" s="77"/>
      <c r="IXB19" s="77"/>
      <c r="IXC19" s="77"/>
      <c r="IXD19" s="77"/>
      <c r="IXE19" s="77"/>
      <c r="IXF19" s="77"/>
      <c r="IXG19" s="77"/>
      <c r="IXH19" s="77"/>
      <c r="IXI19" s="77"/>
      <c r="IXJ19" s="77"/>
      <c r="IXK19" s="77"/>
      <c r="IXL19" s="77"/>
      <c r="IXM19" s="77"/>
      <c r="IXN19" s="77"/>
      <c r="IXO19" s="77"/>
      <c r="IXP19" s="77"/>
      <c r="IXQ19" s="77"/>
      <c r="IXR19" s="77"/>
      <c r="IXS19" s="77"/>
      <c r="IXT19" s="77"/>
      <c r="IXU19" s="77"/>
      <c r="IXV19" s="77"/>
      <c r="IXW19" s="77"/>
      <c r="IXX19" s="77"/>
      <c r="IXY19" s="77"/>
      <c r="IXZ19" s="77"/>
      <c r="IYA19" s="77"/>
      <c r="IYB19" s="77"/>
      <c r="IYC19" s="77"/>
      <c r="IYD19" s="77"/>
      <c r="IYE19" s="77"/>
      <c r="IYF19" s="77"/>
      <c r="IYG19" s="77"/>
      <c r="IYH19" s="77"/>
      <c r="IYI19" s="77"/>
      <c r="IYJ19" s="77"/>
      <c r="IYK19" s="77"/>
      <c r="IYL19" s="77"/>
      <c r="IYM19" s="77"/>
      <c r="IYN19" s="77"/>
      <c r="IYO19" s="77"/>
      <c r="IYP19" s="77"/>
      <c r="IYQ19" s="77"/>
      <c r="IYR19" s="77"/>
      <c r="IYS19" s="77"/>
      <c r="IYT19" s="77"/>
      <c r="IYU19" s="77"/>
      <c r="IYV19" s="77"/>
      <c r="IYW19" s="77"/>
      <c r="IYX19" s="77"/>
      <c r="IYY19" s="77"/>
      <c r="IYZ19" s="77"/>
      <c r="IZA19" s="77"/>
      <c r="IZB19" s="77"/>
      <c r="IZC19" s="77"/>
      <c r="IZD19" s="77"/>
      <c r="IZE19" s="77"/>
      <c r="IZF19" s="77"/>
      <c r="IZG19" s="77"/>
      <c r="IZH19" s="77"/>
      <c r="IZI19" s="77"/>
      <c r="IZJ19" s="77"/>
      <c r="IZK19" s="77"/>
      <c r="IZL19" s="77"/>
      <c r="IZM19" s="77"/>
      <c r="IZN19" s="77"/>
      <c r="IZO19" s="77"/>
      <c r="IZP19" s="77"/>
      <c r="IZQ19" s="77"/>
      <c r="IZR19" s="77"/>
      <c r="IZS19" s="77"/>
      <c r="IZT19" s="77"/>
      <c r="IZU19" s="77"/>
      <c r="IZV19" s="77"/>
      <c r="IZW19" s="77"/>
      <c r="IZX19" s="77"/>
      <c r="IZY19" s="77"/>
      <c r="IZZ19" s="77"/>
      <c r="JAA19" s="77"/>
      <c r="JAB19" s="77"/>
      <c r="JAC19" s="77"/>
      <c r="JAD19" s="77"/>
      <c r="JAE19" s="77"/>
      <c r="JAF19" s="77"/>
      <c r="JAG19" s="77"/>
      <c r="JAH19" s="77"/>
      <c r="JAI19" s="77"/>
      <c r="JAJ19" s="77"/>
      <c r="JAK19" s="77"/>
      <c r="JAL19" s="77"/>
      <c r="JAM19" s="77"/>
      <c r="JAN19" s="77"/>
      <c r="JAO19" s="77"/>
      <c r="JAP19" s="77"/>
      <c r="JAQ19" s="77"/>
      <c r="JAR19" s="77"/>
      <c r="JAS19" s="77"/>
      <c r="JAT19" s="77"/>
      <c r="JAU19" s="77"/>
      <c r="JAV19" s="77"/>
      <c r="JAW19" s="77"/>
      <c r="JAX19" s="77"/>
      <c r="JAY19" s="77"/>
      <c r="JAZ19" s="77"/>
      <c r="JBA19" s="77"/>
      <c r="JBB19" s="77"/>
      <c r="JBC19" s="77"/>
      <c r="JBD19" s="77"/>
      <c r="JBE19" s="77"/>
      <c r="JBF19" s="77"/>
      <c r="JBG19" s="77"/>
      <c r="JBH19" s="77"/>
      <c r="JBI19" s="77"/>
      <c r="JBJ19" s="77"/>
      <c r="JBK19" s="77"/>
      <c r="JBL19" s="77"/>
      <c r="JBM19" s="77"/>
      <c r="JBN19" s="77"/>
      <c r="JBO19" s="77"/>
      <c r="JBP19" s="77"/>
      <c r="JBQ19" s="77"/>
      <c r="JBR19" s="77"/>
      <c r="JBS19" s="77"/>
      <c r="JBT19" s="77"/>
      <c r="JBU19" s="77"/>
      <c r="JBV19" s="77"/>
      <c r="JBW19" s="77"/>
      <c r="JBX19" s="77"/>
      <c r="JBY19" s="77"/>
      <c r="JBZ19" s="77"/>
      <c r="JCA19" s="77"/>
      <c r="JCB19" s="77"/>
      <c r="JCC19" s="77"/>
      <c r="JCD19" s="77"/>
      <c r="JCE19" s="77"/>
      <c r="JCF19" s="77"/>
      <c r="JCG19" s="77"/>
      <c r="JCH19" s="77"/>
      <c r="JCI19" s="77"/>
      <c r="JCJ19" s="77"/>
      <c r="JCK19" s="77"/>
      <c r="JCL19" s="77"/>
      <c r="JCM19" s="77"/>
      <c r="JCN19" s="77"/>
      <c r="JCO19" s="77"/>
      <c r="JCP19" s="77"/>
      <c r="JCQ19" s="77"/>
      <c r="JCR19" s="77"/>
      <c r="JCS19" s="77"/>
      <c r="JCT19" s="77"/>
      <c r="JCU19" s="77"/>
      <c r="JCV19" s="77"/>
      <c r="JCW19" s="77"/>
      <c r="JCX19" s="77"/>
      <c r="JCY19" s="77"/>
      <c r="JCZ19" s="77"/>
      <c r="JDA19" s="77"/>
      <c r="JDB19" s="77"/>
      <c r="JDC19" s="77"/>
      <c r="JDD19" s="77"/>
      <c r="JDE19" s="77"/>
      <c r="JDF19" s="77"/>
      <c r="JDG19" s="77"/>
      <c r="JDH19" s="77"/>
      <c r="JDI19" s="77"/>
      <c r="JDJ19" s="77"/>
      <c r="JDK19" s="77"/>
      <c r="JDL19" s="77"/>
      <c r="JDM19" s="77"/>
      <c r="JDN19" s="77"/>
      <c r="JDO19" s="77"/>
      <c r="JDP19" s="77"/>
      <c r="JDQ19" s="77"/>
      <c r="JDR19" s="77"/>
      <c r="JDS19" s="77"/>
      <c r="JDT19" s="77"/>
      <c r="JDU19" s="77"/>
      <c r="JDV19" s="77"/>
      <c r="JDW19" s="77"/>
      <c r="JDX19" s="77"/>
      <c r="JDY19" s="77"/>
      <c r="JDZ19" s="77"/>
      <c r="JEA19" s="77"/>
      <c r="JEB19" s="77"/>
      <c r="JEC19" s="77"/>
      <c r="JED19" s="77"/>
      <c r="JEE19" s="77"/>
      <c r="JEF19" s="77"/>
      <c r="JEG19" s="77"/>
      <c r="JEH19" s="77"/>
      <c r="JEI19" s="77"/>
      <c r="JEJ19" s="77"/>
      <c r="JEK19" s="77"/>
      <c r="JEL19" s="77"/>
      <c r="JEM19" s="77"/>
      <c r="JEN19" s="77"/>
      <c r="JEO19" s="77"/>
      <c r="JEP19" s="77"/>
      <c r="JEQ19" s="77"/>
      <c r="JER19" s="77"/>
      <c r="JES19" s="77"/>
      <c r="JET19" s="77"/>
      <c r="JEU19" s="77"/>
      <c r="JEV19" s="77"/>
      <c r="JEW19" s="77"/>
      <c r="JEX19" s="77"/>
      <c r="JEY19" s="77"/>
      <c r="JEZ19" s="77"/>
      <c r="JFA19" s="77"/>
      <c r="JFB19" s="77"/>
      <c r="JFC19" s="77"/>
      <c r="JFD19" s="77"/>
      <c r="JFE19" s="77"/>
      <c r="JFF19" s="77"/>
      <c r="JFG19" s="77"/>
      <c r="JFH19" s="77"/>
      <c r="JFI19" s="77"/>
      <c r="JFJ19" s="77"/>
      <c r="JFK19" s="77"/>
      <c r="JFL19" s="77"/>
      <c r="JFM19" s="77"/>
      <c r="JFN19" s="77"/>
      <c r="JFO19" s="77"/>
      <c r="JFP19" s="77"/>
      <c r="JFQ19" s="77"/>
      <c r="JFR19" s="77"/>
      <c r="JFS19" s="77"/>
      <c r="JFT19" s="77"/>
      <c r="JFU19" s="77"/>
      <c r="JFV19" s="77"/>
      <c r="JFW19" s="77"/>
      <c r="JFX19" s="77"/>
      <c r="JFY19" s="77"/>
      <c r="JFZ19" s="77"/>
      <c r="JGA19" s="77"/>
      <c r="JGB19" s="77"/>
      <c r="JGC19" s="77"/>
      <c r="JGD19" s="77"/>
      <c r="JGE19" s="77"/>
      <c r="JGF19" s="77"/>
      <c r="JGG19" s="77"/>
      <c r="JGH19" s="77"/>
      <c r="JGI19" s="77"/>
      <c r="JGJ19" s="77"/>
      <c r="JGK19" s="77"/>
      <c r="JGL19" s="77"/>
      <c r="JGM19" s="77"/>
      <c r="JGN19" s="77"/>
      <c r="JGO19" s="77"/>
      <c r="JGP19" s="77"/>
      <c r="JGQ19" s="77"/>
      <c r="JGR19" s="77"/>
      <c r="JGS19" s="77"/>
      <c r="JGT19" s="77"/>
      <c r="JGU19" s="77"/>
      <c r="JGV19" s="77"/>
      <c r="JGW19" s="77"/>
      <c r="JGX19" s="77"/>
      <c r="JGY19" s="77"/>
      <c r="JGZ19" s="77"/>
      <c r="JHA19" s="77"/>
      <c r="JHB19" s="77"/>
      <c r="JHC19" s="77"/>
      <c r="JHD19" s="77"/>
      <c r="JHE19" s="77"/>
      <c r="JHF19" s="77"/>
      <c r="JHG19" s="77"/>
      <c r="JHH19" s="77"/>
      <c r="JHI19" s="77"/>
      <c r="JHJ19" s="77"/>
      <c r="JHK19" s="77"/>
      <c r="JHL19" s="77"/>
      <c r="JHM19" s="77"/>
      <c r="JHN19" s="77"/>
      <c r="JHO19" s="77"/>
      <c r="JHP19" s="77"/>
      <c r="JHQ19" s="77"/>
      <c r="JHR19" s="77"/>
      <c r="JHS19" s="77"/>
      <c r="JHT19" s="77"/>
      <c r="JHU19" s="77"/>
      <c r="JHV19" s="77"/>
      <c r="JHW19" s="77"/>
      <c r="JHX19" s="77"/>
      <c r="JHY19" s="77"/>
      <c r="JHZ19" s="77"/>
      <c r="JIA19" s="77"/>
      <c r="JIB19" s="77"/>
      <c r="JIC19" s="77"/>
      <c r="JID19" s="77"/>
      <c r="JIE19" s="77"/>
      <c r="JIF19" s="77"/>
      <c r="JIG19" s="77"/>
      <c r="JIH19" s="77"/>
      <c r="JII19" s="77"/>
      <c r="JIJ19" s="77"/>
      <c r="JIK19" s="77"/>
      <c r="JIL19" s="77"/>
      <c r="JIM19" s="77"/>
      <c r="JIN19" s="77"/>
      <c r="JIO19" s="77"/>
      <c r="JIP19" s="77"/>
      <c r="JIQ19" s="77"/>
      <c r="JIR19" s="77"/>
      <c r="JIS19" s="77"/>
      <c r="JIT19" s="77"/>
      <c r="JIU19" s="77"/>
      <c r="JIV19" s="77"/>
      <c r="JIW19" s="77"/>
      <c r="JIX19" s="77"/>
      <c r="JIY19" s="77"/>
      <c r="JIZ19" s="77"/>
      <c r="JJA19" s="77"/>
      <c r="JJB19" s="77"/>
      <c r="JJC19" s="77"/>
      <c r="JJD19" s="77"/>
      <c r="JJE19" s="77"/>
      <c r="JJF19" s="77"/>
      <c r="JJG19" s="77"/>
      <c r="JJH19" s="77"/>
      <c r="JJI19" s="77"/>
      <c r="JJJ19" s="77"/>
      <c r="JJK19" s="77"/>
      <c r="JJL19" s="77"/>
      <c r="JJM19" s="77"/>
      <c r="JJN19" s="77"/>
      <c r="JJO19" s="77"/>
      <c r="JJP19" s="77"/>
      <c r="JJQ19" s="77"/>
      <c r="JJR19" s="77"/>
      <c r="JJS19" s="77"/>
      <c r="JJT19" s="77"/>
      <c r="JJU19" s="77"/>
      <c r="JJV19" s="77"/>
      <c r="JJW19" s="77"/>
      <c r="JJX19" s="77"/>
      <c r="JJY19" s="77"/>
      <c r="JJZ19" s="77"/>
      <c r="JKA19" s="77"/>
      <c r="JKB19" s="77"/>
      <c r="JKC19" s="77"/>
      <c r="JKD19" s="77"/>
      <c r="JKE19" s="77"/>
      <c r="JKF19" s="77"/>
      <c r="JKG19" s="77"/>
      <c r="JKH19" s="77"/>
      <c r="JKI19" s="77"/>
      <c r="JKJ19" s="77"/>
      <c r="JKK19" s="77"/>
      <c r="JKL19" s="77"/>
      <c r="JKM19" s="77"/>
      <c r="JKN19" s="77"/>
      <c r="JKO19" s="77"/>
      <c r="JKP19" s="77"/>
      <c r="JKQ19" s="77"/>
      <c r="JKR19" s="77"/>
      <c r="JKS19" s="77"/>
      <c r="JKT19" s="77"/>
      <c r="JKU19" s="77"/>
      <c r="JKV19" s="77"/>
      <c r="JKW19" s="77"/>
      <c r="JKX19" s="77"/>
      <c r="JKY19" s="77"/>
      <c r="JKZ19" s="77"/>
      <c r="JLA19" s="77"/>
      <c r="JLB19" s="77"/>
      <c r="JLC19" s="77"/>
      <c r="JLD19" s="77"/>
      <c r="JLE19" s="77"/>
      <c r="JLF19" s="77"/>
      <c r="JLG19" s="77"/>
      <c r="JLH19" s="77"/>
      <c r="JLI19" s="77"/>
      <c r="JLJ19" s="77"/>
      <c r="JLK19" s="77"/>
      <c r="JLL19" s="77"/>
      <c r="JLM19" s="77"/>
      <c r="JLN19" s="77"/>
      <c r="JLO19" s="77"/>
      <c r="JLP19" s="77"/>
      <c r="JLQ19" s="77"/>
      <c r="JLR19" s="77"/>
      <c r="JLS19" s="77"/>
      <c r="JLT19" s="77"/>
      <c r="JLU19" s="77"/>
      <c r="JLV19" s="77"/>
      <c r="JLW19" s="77"/>
      <c r="JLX19" s="77"/>
      <c r="JLY19" s="77"/>
      <c r="JLZ19" s="77"/>
      <c r="JMA19" s="77"/>
      <c r="JMB19" s="77"/>
      <c r="JMC19" s="77"/>
      <c r="JMD19" s="77"/>
      <c r="JME19" s="77"/>
      <c r="JMF19" s="77"/>
      <c r="JMG19" s="77"/>
      <c r="JMH19" s="77"/>
      <c r="JMI19" s="77"/>
      <c r="JMJ19" s="77"/>
      <c r="JMK19" s="77"/>
      <c r="JML19" s="77"/>
      <c r="JMM19" s="77"/>
      <c r="JMN19" s="77"/>
      <c r="JMO19" s="77"/>
      <c r="JMP19" s="77"/>
      <c r="JMQ19" s="77"/>
      <c r="JMR19" s="77"/>
      <c r="JMS19" s="77"/>
      <c r="JMT19" s="77"/>
      <c r="JMU19" s="77"/>
      <c r="JMV19" s="77"/>
      <c r="JMW19" s="77"/>
      <c r="JMX19" s="77"/>
      <c r="JMY19" s="77"/>
      <c r="JMZ19" s="77"/>
      <c r="JNA19" s="77"/>
      <c r="JNB19" s="77"/>
      <c r="JNC19" s="77"/>
      <c r="JND19" s="77"/>
      <c r="JNE19" s="77"/>
      <c r="JNF19" s="77"/>
      <c r="JNG19" s="77"/>
      <c r="JNH19" s="77"/>
      <c r="JNI19" s="77"/>
      <c r="JNJ19" s="77"/>
      <c r="JNK19" s="77"/>
      <c r="JNL19" s="77"/>
      <c r="JNM19" s="77"/>
      <c r="JNN19" s="77"/>
      <c r="JNO19" s="77"/>
      <c r="JNP19" s="77"/>
      <c r="JNQ19" s="77"/>
      <c r="JNR19" s="77"/>
      <c r="JNS19" s="77"/>
      <c r="JNT19" s="77"/>
      <c r="JNU19" s="77"/>
      <c r="JNV19" s="77"/>
      <c r="JNW19" s="77"/>
      <c r="JNX19" s="77"/>
      <c r="JNY19" s="77"/>
      <c r="JNZ19" s="77"/>
      <c r="JOA19" s="77"/>
      <c r="JOB19" s="77"/>
      <c r="JOC19" s="77"/>
      <c r="JOD19" s="77"/>
      <c r="JOE19" s="77"/>
      <c r="JOF19" s="77"/>
      <c r="JOG19" s="77"/>
      <c r="JOH19" s="77"/>
      <c r="JOI19" s="77"/>
      <c r="JOJ19" s="77"/>
      <c r="JOK19" s="77"/>
      <c r="JOL19" s="77"/>
      <c r="JOM19" s="77"/>
      <c r="JON19" s="77"/>
      <c r="JOO19" s="77"/>
      <c r="JOP19" s="77"/>
      <c r="JOQ19" s="77"/>
      <c r="JOR19" s="77"/>
      <c r="JOS19" s="77"/>
      <c r="JOT19" s="77"/>
      <c r="JOU19" s="77"/>
      <c r="JOV19" s="77"/>
      <c r="JOW19" s="77"/>
      <c r="JOX19" s="77"/>
      <c r="JOY19" s="77"/>
      <c r="JOZ19" s="77"/>
      <c r="JPA19" s="77"/>
      <c r="JPB19" s="77"/>
      <c r="JPC19" s="77"/>
      <c r="JPD19" s="77"/>
      <c r="JPE19" s="77"/>
      <c r="JPF19" s="77"/>
      <c r="JPG19" s="77"/>
      <c r="JPH19" s="77"/>
      <c r="JPI19" s="77"/>
      <c r="JPJ19" s="77"/>
      <c r="JPK19" s="77"/>
      <c r="JPL19" s="77"/>
      <c r="JPM19" s="77"/>
      <c r="JPN19" s="77"/>
      <c r="JPO19" s="77"/>
      <c r="JPP19" s="77"/>
      <c r="JPQ19" s="77"/>
      <c r="JPR19" s="77"/>
      <c r="JPS19" s="77"/>
      <c r="JPT19" s="77"/>
      <c r="JPU19" s="77"/>
      <c r="JPV19" s="77"/>
      <c r="JPW19" s="77"/>
      <c r="JPX19" s="77"/>
      <c r="JPY19" s="77"/>
      <c r="JPZ19" s="77"/>
      <c r="JQA19" s="77"/>
      <c r="JQB19" s="77"/>
      <c r="JQC19" s="77"/>
      <c r="JQD19" s="77"/>
      <c r="JQE19" s="77"/>
      <c r="JQF19" s="77"/>
      <c r="JQG19" s="77"/>
      <c r="JQH19" s="77"/>
      <c r="JQI19" s="77"/>
      <c r="JQJ19" s="77"/>
      <c r="JQK19" s="77"/>
      <c r="JQL19" s="77"/>
      <c r="JQM19" s="77"/>
      <c r="JQN19" s="77"/>
      <c r="JQO19" s="77"/>
      <c r="JQP19" s="77"/>
      <c r="JQQ19" s="77"/>
      <c r="JQR19" s="77"/>
      <c r="JQS19" s="77"/>
      <c r="JQT19" s="77"/>
      <c r="JQU19" s="77"/>
      <c r="JQV19" s="77"/>
      <c r="JQW19" s="77"/>
      <c r="JQX19" s="77"/>
      <c r="JQY19" s="77"/>
      <c r="JQZ19" s="77"/>
      <c r="JRA19" s="77"/>
      <c r="JRB19" s="77"/>
      <c r="JRC19" s="77"/>
      <c r="JRD19" s="77"/>
      <c r="JRE19" s="77"/>
      <c r="JRF19" s="77"/>
      <c r="JRG19" s="77"/>
      <c r="JRH19" s="77"/>
      <c r="JRI19" s="77"/>
      <c r="JRJ19" s="77"/>
      <c r="JRK19" s="77"/>
      <c r="JRL19" s="77"/>
      <c r="JRM19" s="77"/>
      <c r="JRN19" s="77"/>
      <c r="JRO19" s="77"/>
      <c r="JRP19" s="77"/>
      <c r="JRQ19" s="77"/>
      <c r="JRR19" s="77"/>
      <c r="JRS19" s="77"/>
      <c r="JRT19" s="77"/>
      <c r="JRU19" s="77"/>
      <c r="JRV19" s="77"/>
      <c r="JRW19" s="77"/>
      <c r="JRX19" s="77"/>
      <c r="JRY19" s="77"/>
      <c r="JRZ19" s="77"/>
      <c r="JSA19" s="77"/>
      <c r="JSB19" s="77"/>
      <c r="JSC19" s="77"/>
      <c r="JSD19" s="77"/>
      <c r="JSE19" s="77"/>
      <c r="JSF19" s="77"/>
      <c r="JSG19" s="77"/>
      <c r="JSH19" s="77"/>
      <c r="JSI19" s="77"/>
      <c r="JSJ19" s="77"/>
      <c r="JSK19" s="77"/>
      <c r="JSL19" s="77"/>
      <c r="JSM19" s="77"/>
      <c r="JSN19" s="77"/>
      <c r="JSO19" s="77"/>
      <c r="JSP19" s="77"/>
      <c r="JSQ19" s="77"/>
      <c r="JSR19" s="77"/>
      <c r="JSS19" s="77"/>
      <c r="JST19" s="77"/>
      <c r="JSU19" s="77"/>
      <c r="JSV19" s="77"/>
      <c r="JSW19" s="77"/>
      <c r="JSX19" s="77"/>
      <c r="JSY19" s="77"/>
      <c r="JSZ19" s="77"/>
      <c r="JTA19" s="77"/>
      <c r="JTB19" s="77"/>
      <c r="JTC19" s="77"/>
      <c r="JTD19" s="77"/>
      <c r="JTE19" s="77"/>
      <c r="JTF19" s="77"/>
      <c r="JTG19" s="77"/>
      <c r="JTH19" s="77"/>
      <c r="JTI19" s="77"/>
      <c r="JTJ19" s="77"/>
      <c r="JTK19" s="77"/>
      <c r="JTL19" s="77"/>
      <c r="JTM19" s="77"/>
      <c r="JTN19" s="77"/>
      <c r="JTO19" s="77"/>
      <c r="JTP19" s="77"/>
      <c r="JTQ19" s="77"/>
      <c r="JTR19" s="77"/>
      <c r="JTS19" s="77"/>
      <c r="JTT19" s="77"/>
      <c r="JTU19" s="77"/>
      <c r="JTV19" s="77"/>
      <c r="JTW19" s="77"/>
      <c r="JTX19" s="77"/>
      <c r="JTY19" s="77"/>
      <c r="JTZ19" s="77"/>
      <c r="JUA19" s="77"/>
      <c r="JUB19" s="77"/>
      <c r="JUC19" s="77"/>
      <c r="JUD19" s="77"/>
      <c r="JUE19" s="77"/>
      <c r="JUF19" s="77"/>
      <c r="JUG19" s="77"/>
      <c r="JUH19" s="77"/>
      <c r="JUI19" s="77"/>
      <c r="JUJ19" s="77"/>
      <c r="JUK19" s="77"/>
      <c r="JUL19" s="77"/>
      <c r="JUM19" s="77"/>
      <c r="JUN19" s="77"/>
      <c r="JUO19" s="77"/>
      <c r="JUP19" s="77"/>
      <c r="JUQ19" s="77"/>
      <c r="JUR19" s="77"/>
      <c r="JUS19" s="77"/>
      <c r="JUT19" s="77"/>
      <c r="JUU19" s="77"/>
      <c r="JUV19" s="77"/>
      <c r="JUW19" s="77"/>
      <c r="JUX19" s="77"/>
      <c r="JUY19" s="77"/>
      <c r="JUZ19" s="77"/>
      <c r="JVA19" s="77"/>
      <c r="JVB19" s="77"/>
      <c r="JVC19" s="77"/>
      <c r="JVD19" s="77"/>
      <c r="JVE19" s="77"/>
      <c r="JVF19" s="77"/>
      <c r="JVG19" s="77"/>
      <c r="JVH19" s="77"/>
      <c r="JVI19" s="77"/>
      <c r="JVJ19" s="77"/>
      <c r="JVK19" s="77"/>
      <c r="JVL19" s="77"/>
      <c r="JVM19" s="77"/>
      <c r="JVN19" s="77"/>
      <c r="JVO19" s="77"/>
      <c r="JVP19" s="77"/>
      <c r="JVQ19" s="77"/>
      <c r="JVR19" s="77"/>
      <c r="JVS19" s="77"/>
      <c r="JVT19" s="77"/>
      <c r="JVU19" s="77"/>
      <c r="JVV19" s="77"/>
      <c r="JVW19" s="77"/>
      <c r="JVX19" s="77"/>
      <c r="JVY19" s="77"/>
      <c r="JVZ19" s="77"/>
      <c r="JWA19" s="77"/>
      <c r="JWB19" s="77"/>
      <c r="JWC19" s="77"/>
      <c r="JWD19" s="77"/>
      <c r="JWE19" s="77"/>
      <c r="JWF19" s="77"/>
      <c r="JWG19" s="77"/>
      <c r="JWH19" s="77"/>
      <c r="JWI19" s="77"/>
      <c r="JWJ19" s="77"/>
      <c r="JWK19" s="77"/>
      <c r="JWL19" s="77"/>
      <c r="JWM19" s="77"/>
      <c r="JWN19" s="77"/>
      <c r="JWO19" s="77"/>
      <c r="JWP19" s="77"/>
      <c r="JWQ19" s="77"/>
      <c r="JWR19" s="77"/>
      <c r="JWS19" s="77"/>
      <c r="JWT19" s="77"/>
      <c r="JWU19" s="77"/>
      <c r="JWV19" s="77"/>
      <c r="JWW19" s="77"/>
      <c r="JWX19" s="77"/>
      <c r="JWY19" s="77"/>
      <c r="JWZ19" s="77"/>
      <c r="JXA19" s="77"/>
      <c r="JXB19" s="77"/>
      <c r="JXC19" s="77"/>
      <c r="JXD19" s="77"/>
      <c r="JXE19" s="77"/>
      <c r="JXF19" s="77"/>
      <c r="JXG19" s="77"/>
      <c r="JXH19" s="77"/>
      <c r="JXI19" s="77"/>
      <c r="JXJ19" s="77"/>
      <c r="JXK19" s="77"/>
      <c r="JXL19" s="77"/>
      <c r="JXM19" s="77"/>
      <c r="JXN19" s="77"/>
      <c r="JXO19" s="77"/>
      <c r="JXP19" s="77"/>
      <c r="JXQ19" s="77"/>
      <c r="JXR19" s="77"/>
      <c r="JXS19" s="77"/>
      <c r="JXT19" s="77"/>
      <c r="JXU19" s="77"/>
      <c r="JXV19" s="77"/>
      <c r="JXW19" s="77"/>
      <c r="JXX19" s="77"/>
      <c r="JXY19" s="77"/>
      <c r="JXZ19" s="77"/>
      <c r="JYA19" s="77"/>
      <c r="JYB19" s="77"/>
      <c r="JYC19" s="77"/>
      <c r="JYD19" s="77"/>
      <c r="JYE19" s="77"/>
      <c r="JYF19" s="77"/>
      <c r="JYG19" s="77"/>
      <c r="JYH19" s="77"/>
      <c r="JYI19" s="77"/>
      <c r="JYJ19" s="77"/>
      <c r="JYK19" s="77"/>
      <c r="JYL19" s="77"/>
      <c r="JYM19" s="77"/>
      <c r="JYN19" s="77"/>
      <c r="JYO19" s="77"/>
      <c r="JYP19" s="77"/>
      <c r="JYQ19" s="77"/>
      <c r="JYR19" s="77"/>
      <c r="JYS19" s="77"/>
      <c r="JYT19" s="77"/>
      <c r="JYU19" s="77"/>
      <c r="JYV19" s="77"/>
      <c r="JYW19" s="77"/>
      <c r="JYX19" s="77"/>
      <c r="JYY19" s="77"/>
      <c r="JYZ19" s="77"/>
      <c r="JZA19" s="77"/>
      <c r="JZB19" s="77"/>
      <c r="JZC19" s="77"/>
      <c r="JZD19" s="77"/>
      <c r="JZE19" s="77"/>
      <c r="JZF19" s="77"/>
      <c r="JZG19" s="77"/>
      <c r="JZH19" s="77"/>
      <c r="JZI19" s="77"/>
      <c r="JZJ19" s="77"/>
      <c r="JZK19" s="77"/>
      <c r="JZL19" s="77"/>
      <c r="JZM19" s="77"/>
      <c r="JZN19" s="77"/>
      <c r="JZO19" s="77"/>
      <c r="JZP19" s="77"/>
      <c r="JZQ19" s="77"/>
      <c r="JZR19" s="77"/>
      <c r="JZS19" s="77"/>
      <c r="JZT19" s="77"/>
      <c r="JZU19" s="77"/>
      <c r="JZV19" s="77"/>
      <c r="JZW19" s="77"/>
      <c r="JZX19" s="77"/>
      <c r="JZY19" s="77"/>
      <c r="JZZ19" s="77"/>
      <c r="KAA19" s="77"/>
      <c r="KAB19" s="77"/>
      <c r="KAC19" s="77"/>
      <c r="KAD19" s="77"/>
      <c r="KAE19" s="77"/>
      <c r="KAF19" s="77"/>
      <c r="KAG19" s="77"/>
      <c r="KAH19" s="77"/>
      <c r="KAI19" s="77"/>
      <c r="KAJ19" s="77"/>
      <c r="KAK19" s="77"/>
      <c r="KAL19" s="77"/>
      <c r="KAM19" s="77"/>
      <c r="KAN19" s="77"/>
      <c r="KAO19" s="77"/>
      <c r="KAP19" s="77"/>
      <c r="KAQ19" s="77"/>
      <c r="KAR19" s="77"/>
      <c r="KAS19" s="77"/>
      <c r="KAT19" s="77"/>
      <c r="KAU19" s="77"/>
      <c r="KAV19" s="77"/>
      <c r="KAW19" s="77"/>
      <c r="KAX19" s="77"/>
      <c r="KAY19" s="77"/>
      <c r="KAZ19" s="77"/>
      <c r="KBA19" s="77"/>
      <c r="KBB19" s="77"/>
      <c r="KBC19" s="77"/>
      <c r="KBD19" s="77"/>
      <c r="KBE19" s="77"/>
      <c r="KBF19" s="77"/>
      <c r="KBG19" s="77"/>
      <c r="KBH19" s="77"/>
      <c r="KBI19" s="77"/>
      <c r="KBJ19" s="77"/>
      <c r="KBK19" s="77"/>
      <c r="KBL19" s="77"/>
      <c r="KBM19" s="77"/>
      <c r="KBN19" s="77"/>
      <c r="KBO19" s="77"/>
      <c r="KBP19" s="77"/>
      <c r="KBQ19" s="77"/>
      <c r="KBR19" s="77"/>
      <c r="KBS19" s="77"/>
      <c r="KBT19" s="77"/>
      <c r="KBU19" s="77"/>
      <c r="KBV19" s="77"/>
      <c r="KBW19" s="77"/>
      <c r="KBX19" s="77"/>
      <c r="KBY19" s="77"/>
      <c r="KBZ19" s="77"/>
      <c r="KCA19" s="77"/>
      <c r="KCB19" s="77"/>
      <c r="KCC19" s="77"/>
      <c r="KCD19" s="77"/>
      <c r="KCE19" s="77"/>
      <c r="KCF19" s="77"/>
      <c r="KCG19" s="77"/>
      <c r="KCH19" s="77"/>
      <c r="KCI19" s="77"/>
      <c r="KCJ19" s="77"/>
      <c r="KCK19" s="77"/>
      <c r="KCL19" s="77"/>
      <c r="KCM19" s="77"/>
      <c r="KCN19" s="77"/>
      <c r="KCO19" s="77"/>
      <c r="KCP19" s="77"/>
      <c r="KCQ19" s="77"/>
      <c r="KCR19" s="77"/>
      <c r="KCS19" s="77"/>
      <c r="KCT19" s="77"/>
      <c r="KCU19" s="77"/>
      <c r="KCV19" s="77"/>
      <c r="KCW19" s="77"/>
      <c r="KCX19" s="77"/>
      <c r="KCY19" s="77"/>
      <c r="KCZ19" s="77"/>
      <c r="KDA19" s="77"/>
      <c r="KDB19" s="77"/>
      <c r="KDC19" s="77"/>
      <c r="KDD19" s="77"/>
      <c r="KDE19" s="77"/>
      <c r="KDF19" s="77"/>
      <c r="KDG19" s="77"/>
      <c r="KDH19" s="77"/>
      <c r="KDI19" s="77"/>
      <c r="KDJ19" s="77"/>
      <c r="KDK19" s="77"/>
      <c r="KDL19" s="77"/>
      <c r="KDM19" s="77"/>
      <c r="KDN19" s="77"/>
      <c r="KDO19" s="77"/>
      <c r="KDP19" s="77"/>
      <c r="KDQ19" s="77"/>
      <c r="KDR19" s="77"/>
      <c r="KDS19" s="77"/>
      <c r="KDT19" s="77"/>
      <c r="KDU19" s="77"/>
      <c r="KDV19" s="77"/>
      <c r="KDW19" s="77"/>
      <c r="KDX19" s="77"/>
      <c r="KDY19" s="77"/>
      <c r="KDZ19" s="77"/>
      <c r="KEA19" s="77"/>
      <c r="KEB19" s="77"/>
      <c r="KEC19" s="77"/>
      <c r="KED19" s="77"/>
      <c r="KEE19" s="77"/>
      <c r="KEF19" s="77"/>
      <c r="KEG19" s="77"/>
      <c r="KEH19" s="77"/>
      <c r="KEI19" s="77"/>
      <c r="KEJ19" s="77"/>
      <c r="KEK19" s="77"/>
      <c r="KEL19" s="77"/>
      <c r="KEM19" s="77"/>
      <c r="KEN19" s="77"/>
      <c r="KEO19" s="77"/>
      <c r="KEP19" s="77"/>
      <c r="KEQ19" s="77"/>
      <c r="KER19" s="77"/>
      <c r="KES19" s="77"/>
      <c r="KET19" s="77"/>
      <c r="KEU19" s="77"/>
      <c r="KEV19" s="77"/>
      <c r="KEW19" s="77"/>
      <c r="KEX19" s="77"/>
      <c r="KEY19" s="77"/>
      <c r="KEZ19" s="77"/>
      <c r="KFA19" s="77"/>
      <c r="KFB19" s="77"/>
      <c r="KFC19" s="77"/>
      <c r="KFD19" s="77"/>
      <c r="KFE19" s="77"/>
      <c r="KFF19" s="77"/>
      <c r="KFG19" s="77"/>
      <c r="KFH19" s="77"/>
      <c r="KFI19" s="77"/>
      <c r="KFJ19" s="77"/>
      <c r="KFK19" s="77"/>
      <c r="KFL19" s="77"/>
      <c r="KFM19" s="77"/>
      <c r="KFN19" s="77"/>
      <c r="KFO19" s="77"/>
      <c r="KFP19" s="77"/>
      <c r="KFQ19" s="77"/>
      <c r="KFR19" s="77"/>
      <c r="KFS19" s="77"/>
      <c r="KFT19" s="77"/>
      <c r="KFU19" s="77"/>
      <c r="KFV19" s="77"/>
      <c r="KFW19" s="77"/>
      <c r="KFX19" s="77"/>
      <c r="KFY19" s="77"/>
      <c r="KFZ19" s="77"/>
      <c r="KGA19" s="77"/>
      <c r="KGB19" s="77"/>
      <c r="KGC19" s="77"/>
      <c r="KGD19" s="77"/>
      <c r="KGE19" s="77"/>
      <c r="KGF19" s="77"/>
      <c r="KGG19" s="77"/>
      <c r="KGH19" s="77"/>
      <c r="KGI19" s="77"/>
      <c r="KGJ19" s="77"/>
      <c r="KGK19" s="77"/>
      <c r="KGL19" s="77"/>
      <c r="KGM19" s="77"/>
      <c r="KGN19" s="77"/>
      <c r="KGO19" s="77"/>
      <c r="KGP19" s="77"/>
      <c r="KGQ19" s="77"/>
      <c r="KGR19" s="77"/>
      <c r="KGS19" s="77"/>
      <c r="KGT19" s="77"/>
      <c r="KGU19" s="77"/>
      <c r="KGV19" s="77"/>
      <c r="KGW19" s="77"/>
      <c r="KGX19" s="77"/>
      <c r="KGY19" s="77"/>
      <c r="KGZ19" s="77"/>
      <c r="KHA19" s="77"/>
      <c r="KHB19" s="77"/>
      <c r="KHC19" s="77"/>
      <c r="KHD19" s="77"/>
      <c r="KHE19" s="77"/>
      <c r="KHF19" s="77"/>
      <c r="KHG19" s="77"/>
      <c r="KHH19" s="77"/>
      <c r="KHI19" s="77"/>
      <c r="KHJ19" s="77"/>
      <c r="KHK19" s="77"/>
      <c r="KHL19" s="77"/>
      <c r="KHM19" s="77"/>
      <c r="KHN19" s="77"/>
      <c r="KHO19" s="77"/>
      <c r="KHP19" s="77"/>
      <c r="KHQ19" s="77"/>
      <c r="KHR19" s="77"/>
      <c r="KHS19" s="77"/>
      <c r="KHT19" s="77"/>
      <c r="KHU19" s="77"/>
      <c r="KHV19" s="77"/>
      <c r="KHW19" s="77"/>
      <c r="KHX19" s="77"/>
      <c r="KHY19" s="77"/>
      <c r="KHZ19" s="77"/>
      <c r="KIA19" s="77"/>
      <c r="KIB19" s="77"/>
      <c r="KIC19" s="77"/>
      <c r="KID19" s="77"/>
      <c r="KIE19" s="77"/>
      <c r="KIF19" s="77"/>
      <c r="KIG19" s="77"/>
      <c r="KIH19" s="77"/>
      <c r="KII19" s="77"/>
      <c r="KIJ19" s="77"/>
      <c r="KIK19" s="77"/>
      <c r="KIL19" s="77"/>
      <c r="KIM19" s="77"/>
      <c r="KIN19" s="77"/>
      <c r="KIO19" s="77"/>
      <c r="KIP19" s="77"/>
      <c r="KIQ19" s="77"/>
      <c r="KIR19" s="77"/>
      <c r="KIS19" s="77"/>
      <c r="KIT19" s="77"/>
      <c r="KIU19" s="77"/>
      <c r="KIV19" s="77"/>
      <c r="KIW19" s="77"/>
      <c r="KIX19" s="77"/>
      <c r="KIY19" s="77"/>
      <c r="KIZ19" s="77"/>
      <c r="KJA19" s="77"/>
      <c r="KJB19" s="77"/>
      <c r="KJC19" s="77"/>
      <c r="KJD19" s="77"/>
      <c r="KJE19" s="77"/>
      <c r="KJF19" s="77"/>
      <c r="KJG19" s="77"/>
      <c r="KJH19" s="77"/>
      <c r="KJI19" s="77"/>
      <c r="KJJ19" s="77"/>
      <c r="KJK19" s="77"/>
      <c r="KJL19" s="77"/>
      <c r="KJM19" s="77"/>
      <c r="KJN19" s="77"/>
      <c r="KJO19" s="77"/>
      <c r="KJP19" s="77"/>
      <c r="KJQ19" s="77"/>
      <c r="KJR19" s="77"/>
      <c r="KJS19" s="77"/>
      <c r="KJT19" s="77"/>
      <c r="KJU19" s="77"/>
      <c r="KJV19" s="77"/>
      <c r="KJW19" s="77"/>
      <c r="KJX19" s="77"/>
      <c r="KJY19" s="77"/>
      <c r="KJZ19" s="77"/>
      <c r="KKA19" s="77"/>
      <c r="KKB19" s="77"/>
      <c r="KKC19" s="77"/>
      <c r="KKD19" s="77"/>
      <c r="KKE19" s="77"/>
      <c r="KKF19" s="77"/>
      <c r="KKG19" s="77"/>
      <c r="KKH19" s="77"/>
      <c r="KKI19" s="77"/>
      <c r="KKJ19" s="77"/>
      <c r="KKK19" s="77"/>
      <c r="KKL19" s="77"/>
      <c r="KKM19" s="77"/>
      <c r="KKN19" s="77"/>
      <c r="KKO19" s="77"/>
      <c r="KKP19" s="77"/>
      <c r="KKQ19" s="77"/>
      <c r="KKR19" s="77"/>
      <c r="KKS19" s="77"/>
      <c r="KKT19" s="77"/>
      <c r="KKU19" s="77"/>
      <c r="KKV19" s="77"/>
      <c r="KKW19" s="77"/>
      <c r="KKX19" s="77"/>
      <c r="KKY19" s="77"/>
      <c r="KKZ19" s="77"/>
      <c r="KLA19" s="77"/>
      <c r="KLB19" s="77"/>
      <c r="KLC19" s="77"/>
      <c r="KLD19" s="77"/>
      <c r="KLE19" s="77"/>
      <c r="KLF19" s="77"/>
      <c r="KLG19" s="77"/>
      <c r="KLH19" s="77"/>
      <c r="KLI19" s="77"/>
      <c r="KLJ19" s="77"/>
      <c r="KLK19" s="77"/>
      <c r="KLL19" s="77"/>
      <c r="KLM19" s="77"/>
      <c r="KLN19" s="77"/>
      <c r="KLO19" s="77"/>
      <c r="KLP19" s="77"/>
      <c r="KLQ19" s="77"/>
      <c r="KLR19" s="77"/>
      <c r="KLS19" s="77"/>
      <c r="KLT19" s="77"/>
      <c r="KLU19" s="77"/>
      <c r="KLV19" s="77"/>
      <c r="KLW19" s="77"/>
      <c r="KLX19" s="77"/>
      <c r="KLY19" s="77"/>
      <c r="KLZ19" s="77"/>
      <c r="KMA19" s="77"/>
      <c r="KMB19" s="77"/>
      <c r="KMC19" s="77"/>
      <c r="KMD19" s="77"/>
      <c r="KME19" s="77"/>
      <c r="KMF19" s="77"/>
      <c r="KMG19" s="77"/>
      <c r="KMH19" s="77"/>
      <c r="KMI19" s="77"/>
      <c r="KMJ19" s="77"/>
      <c r="KMK19" s="77"/>
      <c r="KML19" s="77"/>
      <c r="KMM19" s="77"/>
      <c r="KMN19" s="77"/>
      <c r="KMO19" s="77"/>
      <c r="KMP19" s="77"/>
      <c r="KMQ19" s="77"/>
      <c r="KMR19" s="77"/>
      <c r="KMS19" s="77"/>
      <c r="KMT19" s="77"/>
      <c r="KMU19" s="77"/>
      <c r="KMV19" s="77"/>
      <c r="KMW19" s="77"/>
      <c r="KMX19" s="77"/>
      <c r="KMY19" s="77"/>
      <c r="KMZ19" s="77"/>
      <c r="KNA19" s="77"/>
      <c r="KNB19" s="77"/>
      <c r="KNC19" s="77"/>
      <c r="KND19" s="77"/>
      <c r="KNE19" s="77"/>
      <c r="KNF19" s="77"/>
      <c r="KNG19" s="77"/>
      <c r="KNH19" s="77"/>
      <c r="KNI19" s="77"/>
      <c r="KNJ19" s="77"/>
      <c r="KNK19" s="77"/>
      <c r="KNL19" s="77"/>
      <c r="KNM19" s="77"/>
      <c r="KNN19" s="77"/>
      <c r="KNO19" s="77"/>
      <c r="KNP19" s="77"/>
      <c r="KNQ19" s="77"/>
      <c r="KNR19" s="77"/>
      <c r="KNS19" s="77"/>
      <c r="KNT19" s="77"/>
      <c r="KNU19" s="77"/>
      <c r="KNV19" s="77"/>
      <c r="KNW19" s="77"/>
      <c r="KNX19" s="77"/>
      <c r="KNY19" s="77"/>
      <c r="KNZ19" s="77"/>
      <c r="KOA19" s="77"/>
      <c r="KOB19" s="77"/>
      <c r="KOC19" s="77"/>
      <c r="KOD19" s="77"/>
      <c r="KOE19" s="77"/>
      <c r="KOF19" s="77"/>
      <c r="KOG19" s="77"/>
      <c r="KOH19" s="77"/>
      <c r="KOI19" s="77"/>
      <c r="KOJ19" s="77"/>
      <c r="KOK19" s="77"/>
      <c r="KOL19" s="77"/>
      <c r="KOM19" s="77"/>
      <c r="KON19" s="77"/>
      <c r="KOO19" s="77"/>
      <c r="KOP19" s="77"/>
      <c r="KOQ19" s="77"/>
      <c r="KOR19" s="77"/>
      <c r="KOS19" s="77"/>
      <c r="KOT19" s="77"/>
      <c r="KOU19" s="77"/>
      <c r="KOV19" s="77"/>
      <c r="KOW19" s="77"/>
      <c r="KOX19" s="77"/>
      <c r="KOY19" s="77"/>
      <c r="KOZ19" s="77"/>
      <c r="KPA19" s="77"/>
      <c r="KPB19" s="77"/>
      <c r="KPC19" s="77"/>
      <c r="KPD19" s="77"/>
      <c r="KPE19" s="77"/>
      <c r="KPF19" s="77"/>
      <c r="KPG19" s="77"/>
      <c r="KPH19" s="77"/>
      <c r="KPI19" s="77"/>
      <c r="KPJ19" s="77"/>
      <c r="KPK19" s="77"/>
      <c r="KPL19" s="77"/>
      <c r="KPM19" s="77"/>
      <c r="KPN19" s="77"/>
      <c r="KPO19" s="77"/>
      <c r="KPP19" s="77"/>
      <c r="KPQ19" s="77"/>
      <c r="KPR19" s="77"/>
      <c r="KPS19" s="77"/>
      <c r="KPT19" s="77"/>
      <c r="KPU19" s="77"/>
      <c r="KPV19" s="77"/>
      <c r="KPW19" s="77"/>
      <c r="KPX19" s="77"/>
      <c r="KPY19" s="77"/>
      <c r="KPZ19" s="77"/>
      <c r="KQA19" s="77"/>
      <c r="KQB19" s="77"/>
      <c r="KQC19" s="77"/>
      <c r="KQD19" s="77"/>
      <c r="KQE19" s="77"/>
      <c r="KQF19" s="77"/>
      <c r="KQG19" s="77"/>
      <c r="KQH19" s="77"/>
      <c r="KQI19" s="77"/>
      <c r="KQJ19" s="77"/>
      <c r="KQK19" s="77"/>
      <c r="KQL19" s="77"/>
      <c r="KQM19" s="77"/>
      <c r="KQN19" s="77"/>
      <c r="KQO19" s="77"/>
      <c r="KQP19" s="77"/>
      <c r="KQQ19" s="77"/>
      <c r="KQR19" s="77"/>
      <c r="KQS19" s="77"/>
      <c r="KQT19" s="77"/>
      <c r="KQU19" s="77"/>
      <c r="KQV19" s="77"/>
      <c r="KQW19" s="77"/>
      <c r="KQX19" s="77"/>
      <c r="KQY19" s="77"/>
      <c r="KQZ19" s="77"/>
      <c r="KRA19" s="77"/>
      <c r="KRB19" s="77"/>
      <c r="KRC19" s="77"/>
      <c r="KRD19" s="77"/>
      <c r="KRE19" s="77"/>
      <c r="KRF19" s="77"/>
      <c r="KRG19" s="77"/>
      <c r="KRH19" s="77"/>
      <c r="KRI19" s="77"/>
      <c r="KRJ19" s="77"/>
      <c r="KRK19" s="77"/>
      <c r="KRL19" s="77"/>
      <c r="KRM19" s="77"/>
      <c r="KRN19" s="77"/>
      <c r="KRO19" s="77"/>
      <c r="KRP19" s="77"/>
      <c r="KRQ19" s="77"/>
      <c r="KRR19" s="77"/>
      <c r="KRS19" s="77"/>
      <c r="KRT19" s="77"/>
      <c r="KRU19" s="77"/>
      <c r="KRV19" s="77"/>
      <c r="KRW19" s="77"/>
      <c r="KRX19" s="77"/>
      <c r="KRY19" s="77"/>
      <c r="KRZ19" s="77"/>
      <c r="KSA19" s="77"/>
      <c r="KSB19" s="77"/>
      <c r="KSC19" s="77"/>
      <c r="KSD19" s="77"/>
      <c r="KSE19" s="77"/>
      <c r="KSF19" s="77"/>
      <c r="KSG19" s="77"/>
      <c r="KSH19" s="77"/>
      <c r="KSI19" s="77"/>
      <c r="KSJ19" s="77"/>
      <c r="KSK19" s="77"/>
      <c r="KSL19" s="77"/>
      <c r="KSM19" s="77"/>
      <c r="KSN19" s="77"/>
      <c r="KSO19" s="77"/>
      <c r="KSP19" s="77"/>
      <c r="KSQ19" s="77"/>
      <c r="KSR19" s="77"/>
      <c r="KSS19" s="77"/>
      <c r="KST19" s="77"/>
      <c r="KSU19" s="77"/>
      <c r="KSV19" s="77"/>
      <c r="KSW19" s="77"/>
      <c r="KSX19" s="77"/>
      <c r="KSY19" s="77"/>
      <c r="KSZ19" s="77"/>
      <c r="KTA19" s="77"/>
      <c r="KTB19" s="77"/>
      <c r="KTC19" s="77"/>
      <c r="KTD19" s="77"/>
      <c r="KTE19" s="77"/>
      <c r="KTF19" s="77"/>
      <c r="KTG19" s="77"/>
      <c r="KTH19" s="77"/>
      <c r="KTI19" s="77"/>
      <c r="KTJ19" s="77"/>
      <c r="KTK19" s="77"/>
      <c r="KTL19" s="77"/>
      <c r="KTM19" s="77"/>
      <c r="KTN19" s="77"/>
      <c r="KTO19" s="77"/>
      <c r="KTP19" s="77"/>
      <c r="KTQ19" s="77"/>
      <c r="KTR19" s="77"/>
      <c r="KTS19" s="77"/>
      <c r="KTT19" s="77"/>
      <c r="KTU19" s="77"/>
      <c r="KTV19" s="77"/>
      <c r="KTW19" s="77"/>
      <c r="KTX19" s="77"/>
      <c r="KTY19" s="77"/>
      <c r="KTZ19" s="77"/>
      <c r="KUA19" s="77"/>
      <c r="KUB19" s="77"/>
      <c r="KUC19" s="77"/>
      <c r="KUD19" s="77"/>
      <c r="KUE19" s="77"/>
      <c r="KUF19" s="77"/>
      <c r="KUG19" s="77"/>
      <c r="KUH19" s="77"/>
      <c r="KUI19" s="77"/>
      <c r="KUJ19" s="77"/>
      <c r="KUK19" s="77"/>
      <c r="KUL19" s="77"/>
      <c r="KUM19" s="77"/>
      <c r="KUN19" s="77"/>
      <c r="KUO19" s="77"/>
      <c r="KUP19" s="77"/>
      <c r="KUQ19" s="77"/>
      <c r="KUR19" s="77"/>
      <c r="KUS19" s="77"/>
      <c r="KUT19" s="77"/>
      <c r="KUU19" s="77"/>
      <c r="KUV19" s="77"/>
      <c r="KUW19" s="77"/>
      <c r="KUX19" s="77"/>
      <c r="KUY19" s="77"/>
      <c r="KUZ19" s="77"/>
      <c r="KVA19" s="77"/>
      <c r="KVB19" s="77"/>
      <c r="KVC19" s="77"/>
      <c r="KVD19" s="77"/>
      <c r="KVE19" s="77"/>
      <c r="KVF19" s="77"/>
      <c r="KVG19" s="77"/>
      <c r="KVH19" s="77"/>
      <c r="KVI19" s="77"/>
      <c r="KVJ19" s="77"/>
      <c r="KVK19" s="77"/>
      <c r="KVL19" s="77"/>
      <c r="KVM19" s="77"/>
      <c r="KVN19" s="77"/>
      <c r="KVO19" s="77"/>
      <c r="KVP19" s="77"/>
      <c r="KVQ19" s="77"/>
      <c r="KVR19" s="77"/>
      <c r="KVS19" s="77"/>
      <c r="KVT19" s="77"/>
      <c r="KVU19" s="77"/>
      <c r="KVV19" s="77"/>
      <c r="KVW19" s="77"/>
      <c r="KVX19" s="77"/>
      <c r="KVY19" s="77"/>
      <c r="KVZ19" s="77"/>
      <c r="KWA19" s="77"/>
      <c r="KWB19" s="77"/>
      <c r="KWC19" s="77"/>
      <c r="KWD19" s="77"/>
      <c r="KWE19" s="77"/>
      <c r="KWF19" s="77"/>
      <c r="KWG19" s="77"/>
      <c r="KWH19" s="77"/>
      <c r="KWI19" s="77"/>
      <c r="KWJ19" s="77"/>
      <c r="KWK19" s="77"/>
      <c r="KWL19" s="77"/>
      <c r="KWM19" s="77"/>
      <c r="KWN19" s="77"/>
      <c r="KWO19" s="77"/>
      <c r="KWP19" s="77"/>
      <c r="KWQ19" s="77"/>
      <c r="KWR19" s="77"/>
      <c r="KWS19" s="77"/>
      <c r="KWT19" s="77"/>
      <c r="KWU19" s="77"/>
      <c r="KWV19" s="77"/>
      <c r="KWW19" s="77"/>
      <c r="KWX19" s="77"/>
      <c r="KWY19" s="77"/>
      <c r="KWZ19" s="77"/>
      <c r="KXA19" s="77"/>
      <c r="KXB19" s="77"/>
      <c r="KXC19" s="77"/>
      <c r="KXD19" s="77"/>
      <c r="KXE19" s="77"/>
      <c r="KXF19" s="77"/>
      <c r="KXG19" s="77"/>
      <c r="KXH19" s="77"/>
      <c r="KXI19" s="77"/>
      <c r="KXJ19" s="77"/>
      <c r="KXK19" s="77"/>
      <c r="KXL19" s="77"/>
      <c r="KXM19" s="77"/>
      <c r="KXN19" s="77"/>
      <c r="KXO19" s="77"/>
      <c r="KXP19" s="77"/>
      <c r="KXQ19" s="77"/>
      <c r="KXR19" s="77"/>
      <c r="KXS19" s="77"/>
      <c r="KXT19" s="77"/>
      <c r="KXU19" s="77"/>
      <c r="KXV19" s="77"/>
      <c r="KXW19" s="77"/>
      <c r="KXX19" s="77"/>
      <c r="KXY19" s="77"/>
      <c r="KXZ19" s="77"/>
      <c r="KYA19" s="77"/>
      <c r="KYB19" s="77"/>
      <c r="KYC19" s="77"/>
      <c r="KYD19" s="77"/>
      <c r="KYE19" s="77"/>
      <c r="KYF19" s="77"/>
      <c r="KYG19" s="77"/>
      <c r="KYH19" s="77"/>
      <c r="KYI19" s="77"/>
      <c r="KYJ19" s="77"/>
      <c r="KYK19" s="77"/>
      <c r="KYL19" s="77"/>
      <c r="KYM19" s="77"/>
      <c r="KYN19" s="77"/>
      <c r="KYO19" s="77"/>
      <c r="KYP19" s="77"/>
      <c r="KYQ19" s="77"/>
      <c r="KYR19" s="77"/>
      <c r="KYS19" s="77"/>
      <c r="KYT19" s="77"/>
      <c r="KYU19" s="77"/>
      <c r="KYV19" s="77"/>
      <c r="KYW19" s="77"/>
      <c r="KYX19" s="77"/>
      <c r="KYY19" s="77"/>
      <c r="KYZ19" s="77"/>
      <c r="KZA19" s="77"/>
      <c r="KZB19" s="77"/>
      <c r="KZC19" s="77"/>
      <c r="KZD19" s="77"/>
      <c r="KZE19" s="77"/>
      <c r="KZF19" s="77"/>
      <c r="KZG19" s="77"/>
      <c r="KZH19" s="77"/>
      <c r="KZI19" s="77"/>
      <c r="KZJ19" s="77"/>
      <c r="KZK19" s="77"/>
      <c r="KZL19" s="77"/>
      <c r="KZM19" s="77"/>
      <c r="KZN19" s="77"/>
      <c r="KZO19" s="77"/>
      <c r="KZP19" s="77"/>
      <c r="KZQ19" s="77"/>
      <c r="KZR19" s="77"/>
      <c r="KZS19" s="77"/>
      <c r="KZT19" s="77"/>
      <c r="KZU19" s="77"/>
      <c r="KZV19" s="77"/>
      <c r="KZW19" s="77"/>
      <c r="KZX19" s="77"/>
      <c r="KZY19" s="77"/>
      <c r="KZZ19" s="77"/>
      <c r="LAA19" s="77"/>
      <c r="LAB19" s="77"/>
      <c r="LAC19" s="77"/>
      <c r="LAD19" s="77"/>
      <c r="LAE19" s="77"/>
      <c r="LAF19" s="77"/>
      <c r="LAG19" s="77"/>
      <c r="LAH19" s="77"/>
      <c r="LAI19" s="77"/>
      <c r="LAJ19" s="77"/>
      <c r="LAK19" s="77"/>
      <c r="LAL19" s="77"/>
      <c r="LAM19" s="77"/>
      <c r="LAN19" s="77"/>
      <c r="LAO19" s="77"/>
      <c r="LAP19" s="77"/>
      <c r="LAQ19" s="77"/>
      <c r="LAR19" s="77"/>
      <c r="LAS19" s="77"/>
      <c r="LAT19" s="77"/>
      <c r="LAU19" s="77"/>
      <c r="LAV19" s="77"/>
      <c r="LAW19" s="77"/>
      <c r="LAX19" s="77"/>
      <c r="LAY19" s="77"/>
      <c r="LAZ19" s="77"/>
      <c r="LBA19" s="77"/>
      <c r="LBB19" s="77"/>
      <c r="LBC19" s="77"/>
      <c r="LBD19" s="77"/>
      <c r="LBE19" s="77"/>
      <c r="LBF19" s="77"/>
      <c r="LBG19" s="77"/>
      <c r="LBH19" s="77"/>
      <c r="LBI19" s="77"/>
      <c r="LBJ19" s="77"/>
      <c r="LBK19" s="77"/>
      <c r="LBL19" s="77"/>
      <c r="LBM19" s="77"/>
      <c r="LBN19" s="77"/>
      <c r="LBO19" s="77"/>
      <c r="LBP19" s="77"/>
      <c r="LBQ19" s="77"/>
      <c r="LBR19" s="77"/>
      <c r="LBS19" s="77"/>
      <c r="LBT19" s="77"/>
      <c r="LBU19" s="77"/>
      <c r="LBV19" s="77"/>
      <c r="LBW19" s="77"/>
      <c r="LBX19" s="77"/>
      <c r="LBY19" s="77"/>
      <c r="LBZ19" s="77"/>
      <c r="LCA19" s="77"/>
      <c r="LCB19" s="77"/>
      <c r="LCC19" s="77"/>
      <c r="LCD19" s="77"/>
      <c r="LCE19" s="77"/>
      <c r="LCF19" s="77"/>
      <c r="LCG19" s="77"/>
      <c r="LCH19" s="77"/>
      <c r="LCI19" s="77"/>
      <c r="LCJ19" s="77"/>
      <c r="LCK19" s="77"/>
      <c r="LCL19" s="77"/>
      <c r="LCM19" s="77"/>
      <c r="LCN19" s="77"/>
      <c r="LCO19" s="77"/>
      <c r="LCP19" s="77"/>
      <c r="LCQ19" s="77"/>
      <c r="LCR19" s="77"/>
      <c r="LCS19" s="77"/>
      <c r="LCT19" s="77"/>
      <c r="LCU19" s="77"/>
      <c r="LCV19" s="77"/>
      <c r="LCW19" s="77"/>
      <c r="LCX19" s="77"/>
      <c r="LCY19" s="77"/>
      <c r="LCZ19" s="77"/>
      <c r="LDA19" s="77"/>
      <c r="LDB19" s="77"/>
      <c r="LDC19" s="77"/>
      <c r="LDD19" s="77"/>
      <c r="LDE19" s="77"/>
      <c r="LDF19" s="77"/>
      <c r="LDG19" s="77"/>
      <c r="LDH19" s="77"/>
      <c r="LDI19" s="77"/>
      <c r="LDJ19" s="77"/>
      <c r="LDK19" s="77"/>
      <c r="LDL19" s="77"/>
      <c r="LDM19" s="77"/>
      <c r="LDN19" s="77"/>
      <c r="LDO19" s="77"/>
      <c r="LDP19" s="77"/>
      <c r="LDQ19" s="77"/>
      <c r="LDR19" s="77"/>
      <c r="LDS19" s="77"/>
      <c r="LDT19" s="77"/>
      <c r="LDU19" s="77"/>
      <c r="LDV19" s="77"/>
      <c r="LDW19" s="77"/>
      <c r="LDX19" s="77"/>
      <c r="LDY19" s="77"/>
      <c r="LDZ19" s="77"/>
      <c r="LEA19" s="77"/>
      <c r="LEB19" s="77"/>
      <c r="LEC19" s="77"/>
      <c r="LED19" s="77"/>
      <c r="LEE19" s="77"/>
      <c r="LEF19" s="77"/>
      <c r="LEG19" s="77"/>
      <c r="LEH19" s="77"/>
      <c r="LEI19" s="77"/>
      <c r="LEJ19" s="77"/>
      <c r="LEK19" s="77"/>
      <c r="LEL19" s="77"/>
      <c r="LEM19" s="77"/>
      <c r="LEN19" s="77"/>
      <c r="LEO19" s="77"/>
      <c r="LEP19" s="77"/>
      <c r="LEQ19" s="77"/>
      <c r="LER19" s="77"/>
      <c r="LES19" s="77"/>
      <c r="LET19" s="77"/>
      <c r="LEU19" s="77"/>
      <c r="LEV19" s="77"/>
      <c r="LEW19" s="77"/>
      <c r="LEX19" s="77"/>
      <c r="LEY19" s="77"/>
      <c r="LEZ19" s="77"/>
      <c r="LFA19" s="77"/>
      <c r="LFB19" s="77"/>
      <c r="LFC19" s="77"/>
      <c r="LFD19" s="77"/>
      <c r="LFE19" s="77"/>
      <c r="LFF19" s="77"/>
      <c r="LFG19" s="77"/>
      <c r="LFH19" s="77"/>
      <c r="LFI19" s="77"/>
      <c r="LFJ19" s="77"/>
      <c r="LFK19" s="77"/>
      <c r="LFL19" s="77"/>
      <c r="LFM19" s="77"/>
      <c r="LFN19" s="77"/>
      <c r="LFO19" s="77"/>
      <c r="LFP19" s="77"/>
      <c r="LFQ19" s="77"/>
      <c r="LFR19" s="77"/>
      <c r="LFS19" s="77"/>
      <c r="LFT19" s="77"/>
      <c r="LFU19" s="77"/>
      <c r="LFV19" s="77"/>
      <c r="LFW19" s="77"/>
      <c r="LFX19" s="77"/>
      <c r="LFY19" s="77"/>
      <c r="LFZ19" s="77"/>
      <c r="LGA19" s="77"/>
      <c r="LGB19" s="77"/>
      <c r="LGC19" s="77"/>
      <c r="LGD19" s="77"/>
      <c r="LGE19" s="77"/>
      <c r="LGF19" s="77"/>
      <c r="LGG19" s="77"/>
      <c r="LGH19" s="77"/>
      <c r="LGI19" s="77"/>
      <c r="LGJ19" s="77"/>
      <c r="LGK19" s="77"/>
      <c r="LGL19" s="77"/>
      <c r="LGM19" s="77"/>
      <c r="LGN19" s="77"/>
      <c r="LGO19" s="77"/>
      <c r="LGP19" s="77"/>
      <c r="LGQ19" s="77"/>
      <c r="LGR19" s="77"/>
      <c r="LGS19" s="77"/>
      <c r="LGT19" s="77"/>
      <c r="LGU19" s="77"/>
      <c r="LGV19" s="77"/>
      <c r="LGW19" s="77"/>
      <c r="LGX19" s="77"/>
      <c r="LGY19" s="77"/>
      <c r="LGZ19" s="77"/>
      <c r="LHA19" s="77"/>
      <c r="LHB19" s="77"/>
      <c r="LHC19" s="77"/>
      <c r="LHD19" s="77"/>
      <c r="LHE19" s="77"/>
      <c r="LHF19" s="77"/>
      <c r="LHG19" s="77"/>
      <c r="LHH19" s="77"/>
      <c r="LHI19" s="77"/>
      <c r="LHJ19" s="77"/>
      <c r="LHK19" s="77"/>
      <c r="LHL19" s="77"/>
      <c r="LHM19" s="77"/>
      <c r="LHN19" s="77"/>
      <c r="LHO19" s="77"/>
      <c r="LHP19" s="77"/>
      <c r="LHQ19" s="77"/>
      <c r="LHR19" s="77"/>
      <c r="LHS19" s="77"/>
      <c r="LHT19" s="77"/>
      <c r="LHU19" s="77"/>
      <c r="LHV19" s="77"/>
      <c r="LHW19" s="77"/>
      <c r="LHX19" s="77"/>
      <c r="LHY19" s="77"/>
      <c r="LHZ19" s="77"/>
      <c r="LIA19" s="77"/>
      <c r="LIB19" s="77"/>
      <c r="LIC19" s="77"/>
      <c r="LID19" s="77"/>
      <c r="LIE19" s="77"/>
      <c r="LIF19" s="77"/>
      <c r="LIG19" s="77"/>
      <c r="LIH19" s="77"/>
      <c r="LII19" s="77"/>
      <c r="LIJ19" s="77"/>
      <c r="LIK19" s="77"/>
      <c r="LIL19" s="77"/>
      <c r="LIM19" s="77"/>
      <c r="LIN19" s="77"/>
      <c r="LIO19" s="77"/>
      <c r="LIP19" s="77"/>
      <c r="LIQ19" s="77"/>
      <c r="LIR19" s="77"/>
      <c r="LIS19" s="77"/>
      <c r="LIT19" s="77"/>
      <c r="LIU19" s="77"/>
      <c r="LIV19" s="77"/>
      <c r="LIW19" s="77"/>
      <c r="LIX19" s="77"/>
      <c r="LIY19" s="77"/>
      <c r="LIZ19" s="77"/>
      <c r="LJA19" s="77"/>
      <c r="LJB19" s="77"/>
      <c r="LJC19" s="77"/>
      <c r="LJD19" s="77"/>
      <c r="LJE19" s="77"/>
      <c r="LJF19" s="77"/>
      <c r="LJG19" s="77"/>
      <c r="LJH19" s="77"/>
      <c r="LJI19" s="77"/>
      <c r="LJJ19" s="77"/>
      <c r="LJK19" s="77"/>
      <c r="LJL19" s="77"/>
      <c r="LJM19" s="77"/>
      <c r="LJN19" s="77"/>
      <c r="LJO19" s="77"/>
      <c r="LJP19" s="77"/>
      <c r="LJQ19" s="77"/>
      <c r="LJR19" s="77"/>
      <c r="LJS19" s="77"/>
      <c r="LJT19" s="77"/>
      <c r="LJU19" s="77"/>
      <c r="LJV19" s="77"/>
      <c r="LJW19" s="77"/>
      <c r="LJX19" s="77"/>
      <c r="LJY19" s="77"/>
      <c r="LJZ19" s="77"/>
      <c r="LKA19" s="77"/>
      <c r="LKB19" s="77"/>
      <c r="LKC19" s="77"/>
      <c r="LKD19" s="77"/>
      <c r="LKE19" s="77"/>
      <c r="LKF19" s="77"/>
      <c r="LKG19" s="77"/>
      <c r="LKH19" s="77"/>
      <c r="LKI19" s="77"/>
      <c r="LKJ19" s="77"/>
      <c r="LKK19" s="77"/>
      <c r="LKL19" s="77"/>
      <c r="LKM19" s="77"/>
      <c r="LKN19" s="77"/>
      <c r="LKO19" s="77"/>
      <c r="LKP19" s="77"/>
      <c r="LKQ19" s="77"/>
      <c r="LKR19" s="77"/>
      <c r="LKS19" s="77"/>
      <c r="LKT19" s="77"/>
      <c r="LKU19" s="77"/>
      <c r="LKV19" s="77"/>
      <c r="LKW19" s="77"/>
      <c r="LKX19" s="77"/>
      <c r="LKY19" s="77"/>
      <c r="LKZ19" s="77"/>
      <c r="LLA19" s="77"/>
      <c r="LLB19" s="77"/>
      <c r="LLC19" s="77"/>
      <c r="LLD19" s="77"/>
      <c r="LLE19" s="77"/>
      <c r="LLF19" s="77"/>
      <c r="LLG19" s="77"/>
      <c r="LLH19" s="77"/>
      <c r="LLI19" s="77"/>
      <c r="LLJ19" s="77"/>
      <c r="LLK19" s="77"/>
      <c r="LLL19" s="77"/>
      <c r="LLM19" s="77"/>
      <c r="LLN19" s="77"/>
      <c r="LLO19" s="77"/>
      <c r="LLP19" s="77"/>
      <c r="LLQ19" s="77"/>
      <c r="LLR19" s="77"/>
      <c r="LLS19" s="77"/>
      <c r="LLT19" s="77"/>
      <c r="LLU19" s="77"/>
      <c r="LLV19" s="77"/>
      <c r="LLW19" s="77"/>
      <c r="LLX19" s="77"/>
      <c r="LLY19" s="77"/>
      <c r="LLZ19" s="77"/>
      <c r="LMA19" s="77"/>
      <c r="LMB19" s="77"/>
      <c r="LMC19" s="77"/>
      <c r="LMD19" s="77"/>
      <c r="LME19" s="77"/>
      <c r="LMF19" s="77"/>
      <c r="LMG19" s="77"/>
      <c r="LMH19" s="77"/>
      <c r="LMI19" s="77"/>
      <c r="LMJ19" s="77"/>
      <c r="LMK19" s="77"/>
      <c r="LML19" s="77"/>
      <c r="LMM19" s="77"/>
      <c r="LMN19" s="77"/>
      <c r="LMO19" s="77"/>
      <c r="LMP19" s="77"/>
      <c r="LMQ19" s="77"/>
      <c r="LMR19" s="77"/>
      <c r="LMS19" s="77"/>
      <c r="LMT19" s="77"/>
      <c r="LMU19" s="77"/>
      <c r="LMV19" s="77"/>
      <c r="LMW19" s="77"/>
      <c r="LMX19" s="77"/>
      <c r="LMY19" s="77"/>
      <c r="LMZ19" s="77"/>
      <c r="LNA19" s="77"/>
      <c r="LNB19" s="77"/>
      <c r="LNC19" s="77"/>
      <c r="LND19" s="77"/>
      <c r="LNE19" s="77"/>
      <c r="LNF19" s="77"/>
      <c r="LNG19" s="77"/>
      <c r="LNH19" s="77"/>
      <c r="LNI19" s="77"/>
      <c r="LNJ19" s="77"/>
      <c r="LNK19" s="77"/>
      <c r="LNL19" s="77"/>
      <c r="LNM19" s="77"/>
      <c r="LNN19" s="77"/>
      <c r="LNO19" s="77"/>
      <c r="LNP19" s="77"/>
      <c r="LNQ19" s="77"/>
      <c r="LNR19" s="77"/>
      <c r="LNS19" s="77"/>
      <c r="LNT19" s="77"/>
      <c r="LNU19" s="77"/>
      <c r="LNV19" s="77"/>
      <c r="LNW19" s="77"/>
      <c r="LNX19" s="77"/>
      <c r="LNY19" s="77"/>
      <c r="LNZ19" s="77"/>
      <c r="LOA19" s="77"/>
      <c r="LOB19" s="77"/>
      <c r="LOC19" s="77"/>
      <c r="LOD19" s="77"/>
      <c r="LOE19" s="77"/>
      <c r="LOF19" s="77"/>
      <c r="LOG19" s="77"/>
      <c r="LOH19" s="77"/>
      <c r="LOI19" s="77"/>
      <c r="LOJ19" s="77"/>
      <c r="LOK19" s="77"/>
      <c r="LOL19" s="77"/>
      <c r="LOM19" s="77"/>
      <c r="LON19" s="77"/>
      <c r="LOO19" s="77"/>
      <c r="LOP19" s="77"/>
      <c r="LOQ19" s="77"/>
      <c r="LOR19" s="77"/>
      <c r="LOS19" s="77"/>
      <c r="LOT19" s="77"/>
      <c r="LOU19" s="77"/>
      <c r="LOV19" s="77"/>
      <c r="LOW19" s="77"/>
      <c r="LOX19" s="77"/>
      <c r="LOY19" s="77"/>
      <c r="LOZ19" s="77"/>
      <c r="LPA19" s="77"/>
      <c r="LPB19" s="77"/>
      <c r="LPC19" s="77"/>
      <c r="LPD19" s="77"/>
      <c r="LPE19" s="77"/>
      <c r="LPF19" s="77"/>
      <c r="LPG19" s="77"/>
      <c r="LPH19" s="77"/>
      <c r="LPI19" s="77"/>
      <c r="LPJ19" s="77"/>
      <c r="LPK19" s="77"/>
      <c r="LPL19" s="77"/>
      <c r="LPM19" s="77"/>
      <c r="LPN19" s="77"/>
      <c r="LPO19" s="77"/>
      <c r="LPP19" s="77"/>
      <c r="LPQ19" s="77"/>
      <c r="LPR19" s="77"/>
      <c r="LPS19" s="77"/>
      <c r="LPT19" s="77"/>
      <c r="LPU19" s="77"/>
      <c r="LPV19" s="77"/>
      <c r="LPW19" s="77"/>
      <c r="LPX19" s="77"/>
      <c r="LPY19" s="77"/>
      <c r="LPZ19" s="77"/>
      <c r="LQA19" s="77"/>
      <c r="LQB19" s="77"/>
      <c r="LQC19" s="77"/>
      <c r="LQD19" s="77"/>
      <c r="LQE19" s="77"/>
      <c r="LQF19" s="77"/>
      <c r="LQG19" s="77"/>
      <c r="LQH19" s="77"/>
      <c r="LQI19" s="77"/>
      <c r="LQJ19" s="77"/>
      <c r="LQK19" s="77"/>
      <c r="LQL19" s="77"/>
      <c r="LQM19" s="77"/>
      <c r="LQN19" s="77"/>
      <c r="LQO19" s="77"/>
      <c r="LQP19" s="77"/>
      <c r="LQQ19" s="77"/>
      <c r="LQR19" s="77"/>
      <c r="LQS19" s="77"/>
      <c r="LQT19" s="77"/>
      <c r="LQU19" s="77"/>
      <c r="LQV19" s="77"/>
      <c r="LQW19" s="77"/>
      <c r="LQX19" s="77"/>
      <c r="LQY19" s="77"/>
      <c r="LQZ19" s="77"/>
      <c r="LRA19" s="77"/>
      <c r="LRB19" s="77"/>
      <c r="LRC19" s="77"/>
      <c r="LRD19" s="77"/>
      <c r="LRE19" s="77"/>
      <c r="LRF19" s="77"/>
      <c r="LRG19" s="77"/>
      <c r="LRH19" s="77"/>
      <c r="LRI19" s="77"/>
      <c r="LRJ19" s="77"/>
      <c r="LRK19" s="77"/>
      <c r="LRL19" s="77"/>
      <c r="LRM19" s="77"/>
      <c r="LRN19" s="77"/>
      <c r="LRO19" s="77"/>
      <c r="LRP19" s="77"/>
      <c r="LRQ19" s="77"/>
      <c r="LRR19" s="77"/>
      <c r="LRS19" s="77"/>
      <c r="LRT19" s="77"/>
      <c r="LRU19" s="77"/>
      <c r="LRV19" s="77"/>
      <c r="LRW19" s="77"/>
      <c r="LRX19" s="77"/>
      <c r="LRY19" s="77"/>
      <c r="LRZ19" s="77"/>
      <c r="LSA19" s="77"/>
      <c r="LSB19" s="77"/>
      <c r="LSC19" s="77"/>
      <c r="LSD19" s="77"/>
      <c r="LSE19" s="77"/>
      <c r="LSF19" s="77"/>
      <c r="LSG19" s="77"/>
      <c r="LSH19" s="77"/>
      <c r="LSI19" s="77"/>
      <c r="LSJ19" s="77"/>
      <c r="LSK19" s="77"/>
      <c r="LSL19" s="77"/>
      <c r="LSM19" s="77"/>
      <c r="LSN19" s="77"/>
      <c r="LSO19" s="77"/>
      <c r="LSP19" s="77"/>
      <c r="LSQ19" s="77"/>
      <c r="LSR19" s="77"/>
      <c r="LSS19" s="77"/>
      <c r="LST19" s="77"/>
      <c r="LSU19" s="77"/>
      <c r="LSV19" s="77"/>
      <c r="LSW19" s="77"/>
      <c r="LSX19" s="77"/>
      <c r="LSY19" s="77"/>
      <c r="LSZ19" s="77"/>
      <c r="LTA19" s="77"/>
      <c r="LTB19" s="77"/>
      <c r="LTC19" s="77"/>
      <c r="LTD19" s="77"/>
      <c r="LTE19" s="77"/>
      <c r="LTF19" s="77"/>
      <c r="LTG19" s="77"/>
      <c r="LTH19" s="77"/>
      <c r="LTI19" s="77"/>
      <c r="LTJ19" s="77"/>
      <c r="LTK19" s="77"/>
      <c r="LTL19" s="77"/>
      <c r="LTM19" s="77"/>
      <c r="LTN19" s="77"/>
      <c r="LTO19" s="77"/>
      <c r="LTP19" s="77"/>
      <c r="LTQ19" s="77"/>
      <c r="LTR19" s="77"/>
      <c r="LTS19" s="77"/>
      <c r="LTT19" s="77"/>
      <c r="LTU19" s="77"/>
      <c r="LTV19" s="77"/>
      <c r="LTW19" s="77"/>
      <c r="LTX19" s="77"/>
      <c r="LTY19" s="77"/>
      <c r="LTZ19" s="77"/>
      <c r="LUA19" s="77"/>
      <c r="LUB19" s="77"/>
      <c r="LUC19" s="77"/>
      <c r="LUD19" s="77"/>
      <c r="LUE19" s="77"/>
      <c r="LUF19" s="77"/>
      <c r="LUG19" s="77"/>
      <c r="LUH19" s="77"/>
      <c r="LUI19" s="77"/>
      <c r="LUJ19" s="77"/>
      <c r="LUK19" s="77"/>
      <c r="LUL19" s="77"/>
      <c r="LUM19" s="77"/>
      <c r="LUN19" s="77"/>
      <c r="LUO19" s="77"/>
      <c r="LUP19" s="77"/>
      <c r="LUQ19" s="77"/>
      <c r="LUR19" s="77"/>
      <c r="LUS19" s="77"/>
      <c r="LUT19" s="77"/>
      <c r="LUU19" s="77"/>
      <c r="LUV19" s="77"/>
      <c r="LUW19" s="77"/>
      <c r="LUX19" s="77"/>
      <c r="LUY19" s="77"/>
      <c r="LUZ19" s="77"/>
      <c r="LVA19" s="77"/>
      <c r="LVB19" s="77"/>
      <c r="LVC19" s="77"/>
      <c r="LVD19" s="77"/>
      <c r="LVE19" s="77"/>
      <c r="LVF19" s="77"/>
      <c r="LVG19" s="77"/>
      <c r="LVH19" s="77"/>
      <c r="LVI19" s="77"/>
      <c r="LVJ19" s="77"/>
      <c r="LVK19" s="77"/>
      <c r="LVL19" s="77"/>
      <c r="LVM19" s="77"/>
      <c r="LVN19" s="77"/>
      <c r="LVO19" s="77"/>
      <c r="LVP19" s="77"/>
      <c r="LVQ19" s="77"/>
      <c r="LVR19" s="77"/>
      <c r="LVS19" s="77"/>
      <c r="LVT19" s="77"/>
      <c r="LVU19" s="77"/>
      <c r="LVV19" s="77"/>
      <c r="LVW19" s="77"/>
      <c r="LVX19" s="77"/>
      <c r="LVY19" s="77"/>
      <c r="LVZ19" s="77"/>
      <c r="LWA19" s="77"/>
      <c r="LWB19" s="77"/>
      <c r="LWC19" s="77"/>
      <c r="LWD19" s="77"/>
      <c r="LWE19" s="77"/>
      <c r="LWF19" s="77"/>
      <c r="LWG19" s="77"/>
      <c r="LWH19" s="77"/>
      <c r="LWI19" s="77"/>
      <c r="LWJ19" s="77"/>
      <c r="LWK19" s="77"/>
      <c r="LWL19" s="77"/>
      <c r="LWM19" s="77"/>
      <c r="LWN19" s="77"/>
      <c r="LWO19" s="77"/>
      <c r="LWP19" s="77"/>
      <c r="LWQ19" s="77"/>
      <c r="LWR19" s="77"/>
      <c r="LWS19" s="77"/>
      <c r="LWT19" s="77"/>
      <c r="LWU19" s="77"/>
      <c r="LWV19" s="77"/>
      <c r="LWW19" s="77"/>
      <c r="LWX19" s="77"/>
      <c r="LWY19" s="77"/>
      <c r="LWZ19" s="77"/>
      <c r="LXA19" s="77"/>
      <c r="LXB19" s="77"/>
      <c r="LXC19" s="77"/>
      <c r="LXD19" s="77"/>
      <c r="LXE19" s="77"/>
      <c r="LXF19" s="77"/>
      <c r="LXG19" s="77"/>
      <c r="LXH19" s="77"/>
      <c r="LXI19" s="77"/>
      <c r="LXJ19" s="77"/>
      <c r="LXK19" s="77"/>
      <c r="LXL19" s="77"/>
      <c r="LXM19" s="77"/>
      <c r="LXN19" s="77"/>
      <c r="LXO19" s="77"/>
      <c r="LXP19" s="77"/>
      <c r="LXQ19" s="77"/>
      <c r="LXR19" s="77"/>
      <c r="LXS19" s="77"/>
      <c r="LXT19" s="77"/>
      <c r="LXU19" s="77"/>
      <c r="LXV19" s="77"/>
      <c r="LXW19" s="77"/>
      <c r="LXX19" s="77"/>
      <c r="LXY19" s="77"/>
      <c r="LXZ19" s="77"/>
      <c r="LYA19" s="77"/>
      <c r="LYB19" s="77"/>
      <c r="LYC19" s="77"/>
      <c r="LYD19" s="77"/>
      <c r="LYE19" s="77"/>
      <c r="LYF19" s="77"/>
      <c r="LYG19" s="77"/>
      <c r="LYH19" s="77"/>
      <c r="LYI19" s="77"/>
      <c r="LYJ19" s="77"/>
      <c r="LYK19" s="77"/>
      <c r="LYL19" s="77"/>
      <c r="LYM19" s="77"/>
      <c r="LYN19" s="77"/>
      <c r="LYO19" s="77"/>
      <c r="LYP19" s="77"/>
      <c r="LYQ19" s="77"/>
      <c r="LYR19" s="77"/>
      <c r="LYS19" s="77"/>
      <c r="LYT19" s="77"/>
      <c r="LYU19" s="77"/>
      <c r="LYV19" s="77"/>
      <c r="LYW19" s="77"/>
      <c r="LYX19" s="77"/>
      <c r="LYY19" s="77"/>
      <c r="LYZ19" s="77"/>
      <c r="LZA19" s="77"/>
      <c r="LZB19" s="77"/>
      <c r="LZC19" s="77"/>
      <c r="LZD19" s="77"/>
      <c r="LZE19" s="77"/>
      <c r="LZF19" s="77"/>
      <c r="LZG19" s="77"/>
      <c r="LZH19" s="77"/>
      <c r="LZI19" s="77"/>
      <c r="LZJ19" s="77"/>
      <c r="LZK19" s="77"/>
      <c r="LZL19" s="77"/>
      <c r="LZM19" s="77"/>
      <c r="LZN19" s="77"/>
      <c r="LZO19" s="77"/>
      <c r="LZP19" s="77"/>
      <c r="LZQ19" s="77"/>
      <c r="LZR19" s="77"/>
      <c r="LZS19" s="77"/>
      <c r="LZT19" s="77"/>
      <c r="LZU19" s="77"/>
      <c r="LZV19" s="77"/>
      <c r="LZW19" s="77"/>
      <c r="LZX19" s="77"/>
      <c r="LZY19" s="77"/>
      <c r="LZZ19" s="77"/>
      <c r="MAA19" s="77"/>
      <c r="MAB19" s="77"/>
      <c r="MAC19" s="77"/>
      <c r="MAD19" s="77"/>
      <c r="MAE19" s="77"/>
      <c r="MAF19" s="77"/>
      <c r="MAG19" s="77"/>
      <c r="MAH19" s="77"/>
      <c r="MAI19" s="77"/>
      <c r="MAJ19" s="77"/>
      <c r="MAK19" s="77"/>
      <c r="MAL19" s="77"/>
      <c r="MAM19" s="77"/>
      <c r="MAN19" s="77"/>
      <c r="MAO19" s="77"/>
      <c r="MAP19" s="77"/>
      <c r="MAQ19" s="77"/>
      <c r="MAR19" s="77"/>
      <c r="MAS19" s="77"/>
      <c r="MAT19" s="77"/>
      <c r="MAU19" s="77"/>
      <c r="MAV19" s="77"/>
      <c r="MAW19" s="77"/>
      <c r="MAX19" s="77"/>
      <c r="MAY19" s="77"/>
      <c r="MAZ19" s="77"/>
      <c r="MBA19" s="77"/>
      <c r="MBB19" s="77"/>
      <c r="MBC19" s="77"/>
      <c r="MBD19" s="77"/>
      <c r="MBE19" s="77"/>
      <c r="MBF19" s="77"/>
      <c r="MBG19" s="77"/>
      <c r="MBH19" s="77"/>
      <c r="MBI19" s="77"/>
      <c r="MBJ19" s="77"/>
      <c r="MBK19" s="77"/>
      <c r="MBL19" s="77"/>
      <c r="MBM19" s="77"/>
      <c r="MBN19" s="77"/>
      <c r="MBO19" s="77"/>
      <c r="MBP19" s="77"/>
      <c r="MBQ19" s="77"/>
      <c r="MBR19" s="77"/>
      <c r="MBS19" s="77"/>
      <c r="MBT19" s="77"/>
      <c r="MBU19" s="77"/>
      <c r="MBV19" s="77"/>
      <c r="MBW19" s="77"/>
      <c r="MBX19" s="77"/>
      <c r="MBY19" s="77"/>
      <c r="MBZ19" s="77"/>
      <c r="MCA19" s="77"/>
      <c r="MCB19" s="77"/>
      <c r="MCC19" s="77"/>
      <c r="MCD19" s="77"/>
      <c r="MCE19" s="77"/>
      <c r="MCF19" s="77"/>
      <c r="MCG19" s="77"/>
      <c r="MCH19" s="77"/>
      <c r="MCI19" s="77"/>
      <c r="MCJ19" s="77"/>
      <c r="MCK19" s="77"/>
      <c r="MCL19" s="77"/>
      <c r="MCM19" s="77"/>
      <c r="MCN19" s="77"/>
      <c r="MCO19" s="77"/>
      <c r="MCP19" s="77"/>
      <c r="MCQ19" s="77"/>
      <c r="MCR19" s="77"/>
      <c r="MCS19" s="77"/>
      <c r="MCT19" s="77"/>
      <c r="MCU19" s="77"/>
      <c r="MCV19" s="77"/>
      <c r="MCW19" s="77"/>
      <c r="MCX19" s="77"/>
      <c r="MCY19" s="77"/>
      <c r="MCZ19" s="77"/>
      <c r="MDA19" s="77"/>
      <c r="MDB19" s="77"/>
      <c r="MDC19" s="77"/>
      <c r="MDD19" s="77"/>
      <c r="MDE19" s="77"/>
      <c r="MDF19" s="77"/>
      <c r="MDG19" s="77"/>
      <c r="MDH19" s="77"/>
      <c r="MDI19" s="77"/>
      <c r="MDJ19" s="77"/>
      <c r="MDK19" s="77"/>
      <c r="MDL19" s="77"/>
      <c r="MDM19" s="77"/>
      <c r="MDN19" s="77"/>
      <c r="MDO19" s="77"/>
      <c r="MDP19" s="77"/>
      <c r="MDQ19" s="77"/>
      <c r="MDR19" s="77"/>
      <c r="MDS19" s="77"/>
      <c r="MDT19" s="77"/>
      <c r="MDU19" s="77"/>
      <c r="MDV19" s="77"/>
      <c r="MDW19" s="77"/>
      <c r="MDX19" s="77"/>
      <c r="MDY19" s="77"/>
      <c r="MDZ19" s="77"/>
      <c r="MEA19" s="77"/>
      <c r="MEB19" s="77"/>
      <c r="MEC19" s="77"/>
      <c r="MED19" s="77"/>
      <c r="MEE19" s="77"/>
      <c r="MEF19" s="77"/>
      <c r="MEG19" s="77"/>
      <c r="MEH19" s="77"/>
      <c r="MEI19" s="77"/>
      <c r="MEJ19" s="77"/>
      <c r="MEK19" s="77"/>
      <c r="MEL19" s="77"/>
      <c r="MEM19" s="77"/>
      <c r="MEN19" s="77"/>
      <c r="MEO19" s="77"/>
      <c r="MEP19" s="77"/>
      <c r="MEQ19" s="77"/>
      <c r="MER19" s="77"/>
      <c r="MES19" s="77"/>
      <c r="MET19" s="77"/>
      <c r="MEU19" s="77"/>
      <c r="MEV19" s="77"/>
      <c r="MEW19" s="77"/>
      <c r="MEX19" s="77"/>
      <c r="MEY19" s="77"/>
      <c r="MEZ19" s="77"/>
      <c r="MFA19" s="77"/>
      <c r="MFB19" s="77"/>
      <c r="MFC19" s="77"/>
      <c r="MFD19" s="77"/>
      <c r="MFE19" s="77"/>
      <c r="MFF19" s="77"/>
      <c r="MFG19" s="77"/>
      <c r="MFH19" s="77"/>
      <c r="MFI19" s="77"/>
      <c r="MFJ19" s="77"/>
      <c r="MFK19" s="77"/>
      <c r="MFL19" s="77"/>
      <c r="MFM19" s="77"/>
      <c r="MFN19" s="77"/>
      <c r="MFO19" s="77"/>
      <c r="MFP19" s="77"/>
      <c r="MFQ19" s="77"/>
      <c r="MFR19" s="77"/>
      <c r="MFS19" s="77"/>
      <c r="MFT19" s="77"/>
      <c r="MFU19" s="77"/>
      <c r="MFV19" s="77"/>
      <c r="MFW19" s="77"/>
      <c r="MFX19" s="77"/>
      <c r="MFY19" s="77"/>
      <c r="MFZ19" s="77"/>
      <c r="MGA19" s="77"/>
      <c r="MGB19" s="77"/>
      <c r="MGC19" s="77"/>
      <c r="MGD19" s="77"/>
      <c r="MGE19" s="77"/>
      <c r="MGF19" s="77"/>
      <c r="MGG19" s="77"/>
      <c r="MGH19" s="77"/>
      <c r="MGI19" s="77"/>
      <c r="MGJ19" s="77"/>
      <c r="MGK19" s="77"/>
      <c r="MGL19" s="77"/>
      <c r="MGM19" s="77"/>
      <c r="MGN19" s="77"/>
      <c r="MGO19" s="77"/>
      <c r="MGP19" s="77"/>
      <c r="MGQ19" s="77"/>
      <c r="MGR19" s="77"/>
      <c r="MGS19" s="77"/>
      <c r="MGT19" s="77"/>
      <c r="MGU19" s="77"/>
      <c r="MGV19" s="77"/>
      <c r="MGW19" s="77"/>
      <c r="MGX19" s="77"/>
      <c r="MGY19" s="77"/>
      <c r="MGZ19" s="77"/>
      <c r="MHA19" s="77"/>
      <c r="MHB19" s="77"/>
      <c r="MHC19" s="77"/>
      <c r="MHD19" s="77"/>
      <c r="MHE19" s="77"/>
      <c r="MHF19" s="77"/>
      <c r="MHG19" s="77"/>
      <c r="MHH19" s="77"/>
      <c r="MHI19" s="77"/>
      <c r="MHJ19" s="77"/>
      <c r="MHK19" s="77"/>
      <c r="MHL19" s="77"/>
      <c r="MHM19" s="77"/>
      <c r="MHN19" s="77"/>
      <c r="MHO19" s="77"/>
      <c r="MHP19" s="77"/>
      <c r="MHQ19" s="77"/>
      <c r="MHR19" s="77"/>
      <c r="MHS19" s="77"/>
      <c r="MHT19" s="77"/>
      <c r="MHU19" s="77"/>
      <c r="MHV19" s="77"/>
      <c r="MHW19" s="77"/>
      <c r="MHX19" s="77"/>
      <c r="MHY19" s="77"/>
      <c r="MHZ19" s="77"/>
      <c r="MIA19" s="77"/>
      <c r="MIB19" s="77"/>
      <c r="MIC19" s="77"/>
      <c r="MID19" s="77"/>
      <c r="MIE19" s="77"/>
      <c r="MIF19" s="77"/>
      <c r="MIG19" s="77"/>
      <c r="MIH19" s="77"/>
      <c r="MII19" s="77"/>
      <c r="MIJ19" s="77"/>
      <c r="MIK19" s="77"/>
      <c r="MIL19" s="77"/>
      <c r="MIM19" s="77"/>
      <c r="MIN19" s="77"/>
      <c r="MIO19" s="77"/>
      <c r="MIP19" s="77"/>
      <c r="MIQ19" s="77"/>
      <c r="MIR19" s="77"/>
      <c r="MIS19" s="77"/>
      <c r="MIT19" s="77"/>
      <c r="MIU19" s="77"/>
      <c r="MIV19" s="77"/>
      <c r="MIW19" s="77"/>
      <c r="MIX19" s="77"/>
      <c r="MIY19" s="77"/>
      <c r="MIZ19" s="77"/>
      <c r="MJA19" s="77"/>
      <c r="MJB19" s="77"/>
      <c r="MJC19" s="77"/>
      <c r="MJD19" s="77"/>
      <c r="MJE19" s="77"/>
      <c r="MJF19" s="77"/>
      <c r="MJG19" s="77"/>
      <c r="MJH19" s="77"/>
      <c r="MJI19" s="77"/>
      <c r="MJJ19" s="77"/>
      <c r="MJK19" s="77"/>
      <c r="MJL19" s="77"/>
      <c r="MJM19" s="77"/>
      <c r="MJN19" s="77"/>
      <c r="MJO19" s="77"/>
      <c r="MJP19" s="77"/>
      <c r="MJQ19" s="77"/>
      <c r="MJR19" s="77"/>
      <c r="MJS19" s="77"/>
      <c r="MJT19" s="77"/>
      <c r="MJU19" s="77"/>
      <c r="MJV19" s="77"/>
      <c r="MJW19" s="77"/>
      <c r="MJX19" s="77"/>
      <c r="MJY19" s="77"/>
      <c r="MJZ19" s="77"/>
      <c r="MKA19" s="77"/>
      <c r="MKB19" s="77"/>
      <c r="MKC19" s="77"/>
      <c r="MKD19" s="77"/>
      <c r="MKE19" s="77"/>
      <c r="MKF19" s="77"/>
      <c r="MKG19" s="77"/>
      <c r="MKH19" s="77"/>
      <c r="MKI19" s="77"/>
      <c r="MKJ19" s="77"/>
      <c r="MKK19" s="77"/>
      <c r="MKL19" s="77"/>
      <c r="MKM19" s="77"/>
      <c r="MKN19" s="77"/>
      <c r="MKO19" s="77"/>
      <c r="MKP19" s="77"/>
      <c r="MKQ19" s="77"/>
      <c r="MKR19" s="77"/>
      <c r="MKS19" s="77"/>
      <c r="MKT19" s="77"/>
      <c r="MKU19" s="77"/>
      <c r="MKV19" s="77"/>
      <c r="MKW19" s="77"/>
      <c r="MKX19" s="77"/>
      <c r="MKY19" s="77"/>
      <c r="MKZ19" s="77"/>
      <c r="MLA19" s="77"/>
      <c r="MLB19" s="77"/>
      <c r="MLC19" s="77"/>
      <c r="MLD19" s="77"/>
      <c r="MLE19" s="77"/>
      <c r="MLF19" s="77"/>
      <c r="MLG19" s="77"/>
      <c r="MLH19" s="77"/>
      <c r="MLI19" s="77"/>
      <c r="MLJ19" s="77"/>
      <c r="MLK19" s="77"/>
      <c r="MLL19" s="77"/>
      <c r="MLM19" s="77"/>
      <c r="MLN19" s="77"/>
      <c r="MLO19" s="77"/>
      <c r="MLP19" s="77"/>
      <c r="MLQ19" s="77"/>
      <c r="MLR19" s="77"/>
      <c r="MLS19" s="77"/>
      <c r="MLT19" s="77"/>
      <c r="MLU19" s="77"/>
      <c r="MLV19" s="77"/>
      <c r="MLW19" s="77"/>
      <c r="MLX19" s="77"/>
      <c r="MLY19" s="77"/>
      <c r="MLZ19" s="77"/>
      <c r="MMA19" s="77"/>
      <c r="MMB19" s="77"/>
      <c r="MMC19" s="77"/>
      <c r="MMD19" s="77"/>
      <c r="MME19" s="77"/>
      <c r="MMF19" s="77"/>
      <c r="MMG19" s="77"/>
      <c r="MMH19" s="77"/>
      <c r="MMI19" s="77"/>
      <c r="MMJ19" s="77"/>
      <c r="MMK19" s="77"/>
      <c r="MML19" s="77"/>
      <c r="MMM19" s="77"/>
      <c r="MMN19" s="77"/>
      <c r="MMO19" s="77"/>
      <c r="MMP19" s="77"/>
      <c r="MMQ19" s="77"/>
      <c r="MMR19" s="77"/>
      <c r="MMS19" s="77"/>
      <c r="MMT19" s="77"/>
      <c r="MMU19" s="77"/>
      <c r="MMV19" s="77"/>
      <c r="MMW19" s="77"/>
      <c r="MMX19" s="77"/>
      <c r="MMY19" s="77"/>
      <c r="MMZ19" s="77"/>
      <c r="MNA19" s="77"/>
      <c r="MNB19" s="77"/>
      <c r="MNC19" s="77"/>
      <c r="MND19" s="77"/>
      <c r="MNE19" s="77"/>
      <c r="MNF19" s="77"/>
      <c r="MNG19" s="77"/>
      <c r="MNH19" s="77"/>
      <c r="MNI19" s="77"/>
      <c r="MNJ19" s="77"/>
      <c r="MNK19" s="77"/>
      <c r="MNL19" s="77"/>
      <c r="MNM19" s="77"/>
      <c r="MNN19" s="77"/>
      <c r="MNO19" s="77"/>
      <c r="MNP19" s="77"/>
      <c r="MNQ19" s="77"/>
      <c r="MNR19" s="77"/>
      <c r="MNS19" s="77"/>
      <c r="MNT19" s="77"/>
      <c r="MNU19" s="77"/>
      <c r="MNV19" s="77"/>
      <c r="MNW19" s="77"/>
      <c r="MNX19" s="77"/>
      <c r="MNY19" s="77"/>
      <c r="MNZ19" s="77"/>
      <c r="MOA19" s="77"/>
      <c r="MOB19" s="77"/>
      <c r="MOC19" s="77"/>
      <c r="MOD19" s="77"/>
      <c r="MOE19" s="77"/>
      <c r="MOF19" s="77"/>
      <c r="MOG19" s="77"/>
      <c r="MOH19" s="77"/>
      <c r="MOI19" s="77"/>
      <c r="MOJ19" s="77"/>
      <c r="MOK19" s="77"/>
      <c r="MOL19" s="77"/>
      <c r="MOM19" s="77"/>
      <c r="MON19" s="77"/>
      <c r="MOO19" s="77"/>
      <c r="MOP19" s="77"/>
      <c r="MOQ19" s="77"/>
      <c r="MOR19" s="77"/>
      <c r="MOS19" s="77"/>
      <c r="MOT19" s="77"/>
      <c r="MOU19" s="77"/>
      <c r="MOV19" s="77"/>
      <c r="MOW19" s="77"/>
      <c r="MOX19" s="77"/>
      <c r="MOY19" s="77"/>
      <c r="MOZ19" s="77"/>
      <c r="MPA19" s="77"/>
      <c r="MPB19" s="77"/>
      <c r="MPC19" s="77"/>
      <c r="MPD19" s="77"/>
      <c r="MPE19" s="77"/>
      <c r="MPF19" s="77"/>
      <c r="MPG19" s="77"/>
      <c r="MPH19" s="77"/>
      <c r="MPI19" s="77"/>
      <c r="MPJ19" s="77"/>
      <c r="MPK19" s="77"/>
      <c r="MPL19" s="77"/>
      <c r="MPM19" s="77"/>
      <c r="MPN19" s="77"/>
      <c r="MPO19" s="77"/>
      <c r="MPP19" s="77"/>
      <c r="MPQ19" s="77"/>
      <c r="MPR19" s="77"/>
      <c r="MPS19" s="77"/>
      <c r="MPT19" s="77"/>
      <c r="MPU19" s="77"/>
      <c r="MPV19" s="77"/>
      <c r="MPW19" s="77"/>
      <c r="MPX19" s="77"/>
      <c r="MPY19" s="77"/>
      <c r="MPZ19" s="77"/>
      <c r="MQA19" s="77"/>
      <c r="MQB19" s="77"/>
      <c r="MQC19" s="77"/>
      <c r="MQD19" s="77"/>
      <c r="MQE19" s="77"/>
      <c r="MQF19" s="77"/>
      <c r="MQG19" s="77"/>
      <c r="MQH19" s="77"/>
      <c r="MQI19" s="77"/>
      <c r="MQJ19" s="77"/>
      <c r="MQK19" s="77"/>
      <c r="MQL19" s="77"/>
      <c r="MQM19" s="77"/>
      <c r="MQN19" s="77"/>
      <c r="MQO19" s="77"/>
      <c r="MQP19" s="77"/>
      <c r="MQQ19" s="77"/>
      <c r="MQR19" s="77"/>
      <c r="MQS19" s="77"/>
      <c r="MQT19" s="77"/>
      <c r="MQU19" s="77"/>
      <c r="MQV19" s="77"/>
      <c r="MQW19" s="77"/>
      <c r="MQX19" s="77"/>
      <c r="MQY19" s="77"/>
      <c r="MQZ19" s="77"/>
      <c r="MRA19" s="77"/>
      <c r="MRB19" s="77"/>
      <c r="MRC19" s="77"/>
      <c r="MRD19" s="77"/>
      <c r="MRE19" s="77"/>
      <c r="MRF19" s="77"/>
      <c r="MRG19" s="77"/>
      <c r="MRH19" s="77"/>
      <c r="MRI19" s="77"/>
      <c r="MRJ19" s="77"/>
      <c r="MRK19" s="77"/>
      <c r="MRL19" s="77"/>
      <c r="MRM19" s="77"/>
      <c r="MRN19" s="77"/>
      <c r="MRO19" s="77"/>
      <c r="MRP19" s="77"/>
      <c r="MRQ19" s="77"/>
      <c r="MRR19" s="77"/>
      <c r="MRS19" s="77"/>
      <c r="MRT19" s="77"/>
      <c r="MRU19" s="77"/>
      <c r="MRV19" s="77"/>
      <c r="MRW19" s="77"/>
      <c r="MRX19" s="77"/>
      <c r="MRY19" s="77"/>
      <c r="MRZ19" s="77"/>
      <c r="MSA19" s="77"/>
      <c r="MSB19" s="77"/>
      <c r="MSC19" s="77"/>
      <c r="MSD19" s="77"/>
      <c r="MSE19" s="77"/>
      <c r="MSF19" s="77"/>
      <c r="MSG19" s="77"/>
      <c r="MSH19" s="77"/>
      <c r="MSI19" s="77"/>
      <c r="MSJ19" s="77"/>
      <c r="MSK19" s="77"/>
      <c r="MSL19" s="77"/>
      <c r="MSM19" s="77"/>
      <c r="MSN19" s="77"/>
      <c r="MSO19" s="77"/>
      <c r="MSP19" s="77"/>
      <c r="MSQ19" s="77"/>
      <c r="MSR19" s="77"/>
      <c r="MSS19" s="77"/>
      <c r="MST19" s="77"/>
      <c r="MSU19" s="77"/>
      <c r="MSV19" s="77"/>
      <c r="MSW19" s="77"/>
      <c r="MSX19" s="77"/>
      <c r="MSY19" s="77"/>
      <c r="MSZ19" s="77"/>
      <c r="MTA19" s="77"/>
      <c r="MTB19" s="77"/>
      <c r="MTC19" s="77"/>
      <c r="MTD19" s="77"/>
      <c r="MTE19" s="77"/>
      <c r="MTF19" s="77"/>
      <c r="MTG19" s="77"/>
      <c r="MTH19" s="77"/>
      <c r="MTI19" s="77"/>
      <c r="MTJ19" s="77"/>
      <c r="MTK19" s="77"/>
      <c r="MTL19" s="77"/>
      <c r="MTM19" s="77"/>
      <c r="MTN19" s="77"/>
      <c r="MTO19" s="77"/>
      <c r="MTP19" s="77"/>
      <c r="MTQ19" s="77"/>
      <c r="MTR19" s="77"/>
      <c r="MTS19" s="77"/>
      <c r="MTT19" s="77"/>
      <c r="MTU19" s="77"/>
      <c r="MTV19" s="77"/>
      <c r="MTW19" s="77"/>
      <c r="MTX19" s="77"/>
      <c r="MTY19" s="77"/>
      <c r="MTZ19" s="77"/>
      <c r="MUA19" s="77"/>
      <c r="MUB19" s="77"/>
      <c r="MUC19" s="77"/>
      <c r="MUD19" s="77"/>
      <c r="MUE19" s="77"/>
      <c r="MUF19" s="77"/>
      <c r="MUG19" s="77"/>
      <c r="MUH19" s="77"/>
      <c r="MUI19" s="77"/>
      <c r="MUJ19" s="77"/>
      <c r="MUK19" s="77"/>
      <c r="MUL19" s="77"/>
      <c r="MUM19" s="77"/>
      <c r="MUN19" s="77"/>
      <c r="MUO19" s="77"/>
      <c r="MUP19" s="77"/>
      <c r="MUQ19" s="77"/>
      <c r="MUR19" s="77"/>
      <c r="MUS19" s="77"/>
      <c r="MUT19" s="77"/>
      <c r="MUU19" s="77"/>
      <c r="MUV19" s="77"/>
      <c r="MUW19" s="77"/>
      <c r="MUX19" s="77"/>
      <c r="MUY19" s="77"/>
      <c r="MUZ19" s="77"/>
      <c r="MVA19" s="77"/>
      <c r="MVB19" s="77"/>
      <c r="MVC19" s="77"/>
      <c r="MVD19" s="77"/>
      <c r="MVE19" s="77"/>
      <c r="MVF19" s="77"/>
      <c r="MVG19" s="77"/>
      <c r="MVH19" s="77"/>
      <c r="MVI19" s="77"/>
      <c r="MVJ19" s="77"/>
      <c r="MVK19" s="77"/>
      <c r="MVL19" s="77"/>
      <c r="MVM19" s="77"/>
      <c r="MVN19" s="77"/>
      <c r="MVO19" s="77"/>
      <c r="MVP19" s="77"/>
      <c r="MVQ19" s="77"/>
      <c r="MVR19" s="77"/>
      <c r="MVS19" s="77"/>
      <c r="MVT19" s="77"/>
      <c r="MVU19" s="77"/>
      <c r="MVV19" s="77"/>
      <c r="MVW19" s="77"/>
      <c r="MVX19" s="77"/>
      <c r="MVY19" s="77"/>
      <c r="MVZ19" s="77"/>
      <c r="MWA19" s="77"/>
      <c r="MWB19" s="77"/>
      <c r="MWC19" s="77"/>
      <c r="MWD19" s="77"/>
      <c r="MWE19" s="77"/>
      <c r="MWF19" s="77"/>
      <c r="MWG19" s="77"/>
      <c r="MWH19" s="77"/>
      <c r="MWI19" s="77"/>
      <c r="MWJ19" s="77"/>
      <c r="MWK19" s="77"/>
      <c r="MWL19" s="77"/>
      <c r="MWM19" s="77"/>
      <c r="MWN19" s="77"/>
      <c r="MWO19" s="77"/>
      <c r="MWP19" s="77"/>
      <c r="MWQ19" s="77"/>
      <c r="MWR19" s="77"/>
      <c r="MWS19" s="77"/>
      <c r="MWT19" s="77"/>
      <c r="MWU19" s="77"/>
      <c r="MWV19" s="77"/>
      <c r="MWW19" s="77"/>
      <c r="MWX19" s="77"/>
      <c r="MWY19" s="77"/>
      <c r="MWZ19" s="77"/>
      <c r="MXA19" s="77"/>
      <c r="MXB19" s="77"/>
      <c r="MXC19" s="77"/>
      <c r="MXD19" s="77"/>
      <c r="MXE19" s="77"/>
      <c r="MXF19" s="77"/>
      <c r="MXG19" s="77"/>
      <c r="MXH19" s="77"/>
      <c r="MXI19" s="77"/>
      <c r="MXJ19" s="77"/>
      <c r="MXK19" s="77"/>
      <c r="MXL19" s="77"/>
      <c r="MXM19" s="77"/>
      <c r="MXN19" s="77"/>
      <c r="MXO19" s="77"/>
      <c r="MXP19" s="77"/>
      <c r="MXQ19" s="77"/>
      <c r="MXR19" s="77"/>
      <c r="MXS19" s="77"/>
      <c r="MXT19" s="77"/>
      <c r="MXU19" s="77"/>
      <c r="MXV19" s="77"/>
      <c r="MXW19" s="77"/>
      <c r="MXX19" s="77"/>
      <c r="MXY19" s="77"/>
      <c r="MXZ19" s="77"/>
      <c r="MYA19" s="77"/>
      <c r="MYB19" s="77"/>
      <c r="MYC19" s="77"/>
      <c r="MYD19" s="77"/>
      <c r="MYE19" s="77"/>
      <c r="MYF19" s="77"/>
      <c r="MYG19" s="77"/>
      <c r="MYH19" s="77"/>
      <c r="MYI19" s="77"/>
      <c r="MYJ19" s="77"/>
      <c r="MYK19" s="77"/>
      <c r="MYL19" s="77"/>
      <c r="MYM19" s="77"/>
      <c r="MYN19" s="77"/>
      <c r="MYO19" s="77"/>
      <c r="MYP19" s="77"/>
      <c r="MYQ19" s="77"/>
      <c r="MYR19" s="77"/>
      <c r="MYS19" s="77"/>
      <c r="MYT19" s="77"/>
      <c r="MYU19" s="77"/>
      <c r="MYV19" s="77"/>
      <c r="MYW19" s="77"/>
      <c r="MYX19" s="77"/>
      <c r="MYY19" s="77"/>
      <c r="MYZ19" s="77"/>
      <c r="MZA19" s="77"/>
      <c r="MZB19" s="77"/>
      <c r="MZC19" s="77"/>
      <c r="MZD19" s="77"/>
      <c r="MZE19" s="77"/>
      <c r="MZF19" s="77"/>
      <c r="MZG19" s="77"/>
      <c r="MZH19" s="77"/>
      <c r="MZI19" s="77"/>
      <c r="MZJ19" s="77"/>
      <c r="MZK19" s="77"/>
      <c r="MZL19" s="77"/>
      <c r="MZM19" s="77"/>
      <c r="MZN19" s="77"/>
      <c r="MZO19" s="77"/>
      <c r="MZP19" s="77"/>
      <c r="MZQ19" s="77"/>
      <c r="MZR19" s="77"/>
      <c r="MZS19" s="77"/>
      <c r="MZT19" s="77"/>
      <c r="MZU19" s="77"/>
      <c r="MZV19" s="77"/>
      <c r="MZW19" s="77"/>
      <c r="MZX19" s="77"/>
      <c r="MZY19" s="77"/>
      <c r="MZZ19" s="77"/>
      <c r="NAA19" s="77"/>
      <c r="NAB19" s="77"/>
      <c r="NAC19" s="77"/>
      <c r="NAD19" s="77"/>
      <c r="NAE19" s="77"/>
      <c r="NAF19" s="77"/>
      <c r="NAG19" s="77"/>
      <c r="NAH19" s="77"/>
      <c r="NAI19" s="77"/>
      <c r="NAJ19" s="77"/>
      <c r="NAK19" s="77"/>
      <c r="NAL19" s="77"/>
      <c r="NAM19" s="77"/>
      <c r="NAN19" s="77"/>
      <c r="NAO19" s="77"/>
      <c r="NAP19" s="77"/>
      <c r="NAQ19" s="77"/>
      <c r="NAR19" s="77"/>
      <c r="NAS19" s="77"/>
      <c r="NAT19" s="77"/>
      <c r="NAU19" s="77"/>
      <c r="NAV19" s="77"/>
      <c r="NAW19" s="77"/>
      <c r="NAX19" s="77"/>
      <c r="NAY19" s="77"/>
      <c r="NAZ19" s="77"/>
      <c r="NBA19" s="77"/>
      <c r="NBB19" s="77"/>
      <c r="NBC19" s="77"/>
      <c r="NBD19" s="77"/>
      <c r="NBE19" s="77"/>
      <c r="NBF19" s="77"/>
      <c r="NBG19" s="77"/>
      <c r="NBH19" s="77"/>
      <c r="NBI19" s="77"/>
      <c r="NBJ19" s="77"/>
      <c r="NBK19" s="77"/>
      <c r="NBL19" s="77"/>
      <c r="NBM19" s="77"/>
      <c r="NBN19" s="77"/>
      <c r="NBO19" s="77"/>
      <c r="NBP19" s="77"/>
      <c r="NBQ19" s="77"/>
      <c r="NBR19" s="77"/>
      <c r="NBS19" s="77"/>
      <c r="NBT19" s="77"/>
      <c r="NBU19" s="77"/>
      <c r="NBV19" s="77"/>
      <c r="NBW19" s="77"/>
      <c r="NBX19" s="77"/>
      <c r="NBY19" s="77"/>
      <c r="NBZ19" s="77"/>
      <c r="NCA19" s="77"/>
      <c r="NCB19" s="77"/>
      <c r="NCC19" s="77"/>
      <c r="NCD19" s="77"/>
      <c r="NCE19" s="77"/>
      <c r="NCF19" s="77"/>
      <c r="NCG19" s="77"/>
      <c r="NCH19" s="77"/>
      <c r="NCI19" s="77"/>
      <c r="NCJ19" s="77"/>
      <c r="NCK19" s="77"/>
      <c r="NCL19" s="77"/>
      <c r="NCM19" s="77"/>
      <c r="NCN19" s="77"/>
      <c r="NCO19" s="77"/>
      <c r="NCP19" s="77"/>
      <c r="NCQ19" s="77"/>
      <c r="NCR19" s="77"/>
      <c r="NCS19" s="77"/>
      <c r="NCT19" s="77"/>
      <c r="NCU19" s="77"/>
      <c r="NCV19" s="77"/>
      <c r="NCW19" s="77"/>
      <c r="NCX19" s="77"/>
      <c r="NCY19" s="77"/>
      <c r="NCZ19" s="77"/>
      <c r="NDA19" s="77"/>
      <c r="NDB19" s="77"/>
      <c r="NDC19" s="77"/>
      <c r="NDD19" s="77"/>
      <c r="NDE19" s="77"/>
      <c r="NDF19" s="77"/>
      <c r="NDG19" s="77"/>
      <c r="NDH19" s="77"/>
      <c r="NDI19" s="77"/>
      <c r="NDJ19" s="77"/>
      <c r="NDK19" s="77"/>
      <c r="NDL19" s="77"/>
      <c r="NDM19" s="77"/>
      <c r="NDN19" s="77"/>
      <c r="NDO19" s="77"/>
      <c r="NDP19" s="77"/>
      <c r="NDQ19" s="77"/>
      <c r="NDR19" s="77"/>
      <c r="NDS19" s="77"/>
      <c r="NDT19" s="77"/>
      <c r="NDU19" s="77"/>
      <c r="NDV19" s="77"/>
      <c r="NDW19" s="77"/>
      <c r="NDX19" s="77"/>
      <c r="NDY19" s="77"/>
      <c r="NDZ19" s="77"/>
      <c r="NEA19" s="77"/>
      <c r="NEB19" s="77"/>
      <c r="NEC19" s="77"/>
      <c r="NED19" s="77"/>
      <c r="NEE19" s="77"/>
      <c r="NEF19" s="77"/>
      <c r="NEG19" s="77"/>
      <c r="NEH19" s="77"/>
      <c r="NEI19" s="77"/>
      <c r="NEJ19" s="77"/>
      <c r="NEK19" s="77"/>
      <c r="NEL19" s="77"/>
      <c r="NEM19" s="77"/>
      <c r="NEN19" s="77"/>
      <c r="NEO19" s="77"/>
      <c r="NEP19" s="77"/>
      <c r="NEQ19" s="77"/>
      <c r="NER19" s="77"/>
      <c r="NES19" s="77"/>
      <c r="NET19" s="77"/>
      <c r="NEU19" s="77"/>
      <c r="NEV19" s="77"/>
      <c r="NEW19" s="77"/>
      <c r="NEX19" s="77"/>
      <c r="NEY19" s="77"/>
      <c r="NEZ19" s="77"/>
      <c r="NFA19" s="77"/>
      <c r="NFB19" s="77"/>
      <c r="NFC19" s="77"/>
      <c r="NFD19" s="77"/>
      <c r="NFE19" s="77"/>
      <c r="NFF19" s="77"/>
      <c r="NFG19" s="77"/>
      <c r="NFH19" s="77"/>
      <c r="NFI19" s="77"/>
      <c r="NFJ19" s="77"/>
      <c r="NFK19" s="77"/>
      <c r="NFL19" s="77"/>
      <c r="NFM19" s="77"/>
      <c r="NFN19" s="77"/>
      <c r="NFO19" s="77"/>
      <c r="NFP19" s="77"/>
      <c r="NFQ19" s="77"/>
      <c r="NFR19" s="77"/>
      <c r="NFS19" s="77"/>
      <c r="NFT19" s="77"/>
      <c r="NFU19" s="77"/>
      <c r="NFV19" s="77"/>
      <c r="NFW19" s="77"/>
      <c r="NFX19" s="77"/>
      <c r="NFY19" s="77"/>
      <c r="NFZ19" s="77"/>
      <c r="NGA19" s="77"/>
      <c r="NGB19" s="77"/>
      <c r="NGC19" s="77"/>
      <c r="NGD19" s="77"/>
      <c r="NGE19" s="77"/>
      <c r="NGF19" s="77"/>
      <c r="NGG19" s="77"/>
      <c r="NGH19" s="77"/>
      <c r="NGI19" s="77"/>
      <c r="NGJ19" s="77"/>
      <c r="NGK19" s="77"/>
      <c r="NGL19" s="77"/>
      <c r="NGM19" s="77"/>
      <c r="NGN19" s="77"/>
      <c r="NGO19" s="77"/>
      <c r="NGP19" s="77"/>
      <c r="NGQ19" s="77"/>
      <c r="NGR19" s="77"/>
      <c r="NGS19" s="77"/>
      <c r="NGT19" s="77"/>
      <c r="NGU19" s="77"/>
      <c r="NGV19" s="77"/>
      <c r="NGW19" s="77"/>
      <c r="NGX19" s="77"/>
      <c r="NGY19" s="77"/>
      <c r="NGZ19" s="77"/>
      <c r="NHA19" s="77"/>
      <c r="NHB19" s="77"/>
      <c r="NHC19" s="77"/>
      <c r="NHD19" s="77"/>
      <c r="NHE19" s="77"/>
      <c r="NHF19" s="77"/>
      <c r="NHG19" s="77"/>
      <c r="NHH19" s="77"/>
      <c r="NHI19" s="77"/>
      <c r="NHJ19" s="77"/>
      <c r="NHK19" s="77"/>
      <c r="NHL19" s="77"/>
      <c r="NHM19" s="77"/>
      <c r="NHN19" s="77"/>
      <c r="NHO19" s="77"/>
      <c r="NHP19" s="77"/>
      <c r="NHQ19" s="77"/>
      <c r="NHR19" s="77"/>
      <c r="NHS19" s="77"/>
      <c r="NHT19" s="77"/>
      <c r="NHU19" s="77"/>
      <c r="NHV19" s="77"/>
      <c r="NHW19" s="77"/>
      <c r="NHX19" s="77"/>
      <c r="NHY19" s="77"/>
      <c r="NHZ19" s="77"/>
      <c r="NIA19" s="77"/>
      <c r="NIB19" s="77"/>
      <c r="NIC19" s="77"/>
      <c r="NID19" s="77"/>
      <c r="NIE19" s="77"/>
      <c r="NIF19" s="77"/>
      <c r="NIG19" s="77"/>
      <c r="NIH19" s="77"/>
      <c r="NII19" s="77"/>
      <c r="NIJ19" s="77"/>
      <c r="NIK19" s="77"/>
      <c r="NIL19" s="77"/>
      <c r="NIM19" s="77"/>
      <c r="NIN19" s="77"/>
      <c r="NIO19" s="77"/>
      <c r="NIP19" s="77"/>
      <c r="NIQ19" s="77"/>
      <c r="NIR19" s="77"/>
      <c r="NIS19" s="77"/>
      <c r="NIT19" s="77"/>
      <c r="NIU19" s="77"/>
      <c r="NIV19" s="77"/>
      <c r="NIW19" s="77"/>
      <c r="NIX19" s="77"/>
      <c r="NIY19" s="77"/>
      <c r="NIZ19" s="77"/>
      <c r="NJA19" s="77"/>
      <c r="NJB19" s="77"/>
      <c r="NJC19" s="77"/>
      <c r="NJD19" s="77"/>
      <c r="NJE19" s="77"/>
      <c r="NJF19" s="77"/>
      <c r="NJG19" s="77"/>
      <c r="NJH19" s="77"/>
      <c r="NJI19" s="77"/>
      <c r="NJJ19" s="77"/>
      <c r="NJK19" s="77"/>
      <c r="NJL19" s="77"/>
      <c r="NJM19" s="77"/>
      <c r="NJN19" s="77"/>
      <c r="NJO19" s="77"/>
      <c r="NJP19" s="77"/>
      <c r="NJQ19" s="77"/>
      <c r="NJR19" s="77"/>
      <c r="NJS19" s="77"/>
      <c r="NJT19" s="77"/>
      <c r="NJU19" s="77"/>
      <c r="NJV19" s="77"/>
      <c r="NJW19" s="77"/>
      <c r="NJX19" s="77"/>
      <c r="NJY19" s="77"/>
      <c r="NJZ19" s="77"/>
      <c r="NKA19" s="77"/>
      <c r="NKB19" s="77"/>
      <c r="NKC19" s="77"/>
      <c r="NKD19" s="77"/>
      <c r="NKE19" s="77"/>
      <c r="NKF19" s="77"/>
      <c r="NKG19" s="77"/>
      <c r="NKH19" s="77"/>
      <c r="NKI19" s="77"/>
      <c r="NKJ19" s="77"/>
      <c r="NKK19" s="77"/>
      <c r="NKL19" s="77"/>
      <c r="NKM19" s="77"/>
      <c r="NKN19" s="77"/>
      <c r="NKO19" s="77"/>
      <c r="NKP19" s="77"/>
      <c r="NKQ19" s="77"/>
      <c r="NKR19" s="77"/>
      <c r="NKS19" s="77"/>
      <c r="NKT19" s="77"/>
      <c r="NKU19" s="77"/>
      <c r="NKV19" s="77"/>
      <c r="NKW19" s="77"/>
      <c r="NKX19" s="77"/>
      <c r="NKY19" s="77"/>
      <c r="NKZ19" s="77"/>
      <c r="NLA19" s="77"/>
      <c r="NLB19" s="77"/>
      <c r="NLC19" s="77"/>
      <c r="NLD19" s="77"/>
      <c r="NLE19" s="77"/>
      <c r="NLF19" s="77"/>
      <c r="NLG19" s="77"/>
      <c r="NLH19" s="77"/>
      <c r="NLI19" s="77"/>
      <c r="NLJ19" s="77"/>
      <c r="NLK19" s="77"/>
      <c r="NLL19" s="77"/>
      <c r="NLM19" s="77"/>
      <c r="NLN19" s="77"/>
      <c r="NLO19" s="77"/>
      <c r="NLP19" s="77"/>
      <c r="NLQ19" s="77"/>
      <c r="NLR19" s="77"/>
      <c r="NLS19" s="77"/>
      <c r="NLT19" s="77"/>
      <c r="NLU19" s="77"/>
      <c r="NLV19" s="77"/>
      <c r="NLW19" s="77"/>
      <c r="NLX19" s="77"/>
      <c r="NLY19" s="77"/>
      <c r="NLZ19" s="77"/>
      <c r="NMA19" s="77"/>
      <c r="NMB19" s="77"/>
      <c r="NMC19" s="77"/>
      <c r="NMD19" s="77"/>
      <c r="NME19" s="77"/>
      <c r="NMF19" s="77"/>
      <c r="NMG19" s="77"/>
      <c r="NMH19" s="77"/>
      <c r="NMI19" s="77"/>
      <c r="NMJ19" s="77"/>
      <c r="NMK19" s="77"/>
      <c r="NML19" s="77"/>
      <c r="NMM19" s="77"/>
      <c r="NMN19" s="77"/>
      <c r="NMO19" s="77"/>
      <c r="NMP19" s="77"/>
      <c r="NMQ19" s="77"/>
      <c r="NMR19" s="77"/>
      <c r="NMS19" s="77"/>
      <c r="NMT19" s="77"/>
      <c r="NMU19" s="77"/>
      <c r="NMV19" s="77"/>
      <c r="NMW19" s="77"/>
      <c r="NMX19" s="77"/>
      <c r="NMY19" s="77"/>
      <c r="NMZ19" s="77"/>
      <c r="NNA19" s="77"/>
      <c r="NNB19" s="77"/>
      <c r="NNC19" s="77"/>
      <c r="NND19" s="77"/>
      <c r="NNE19" s="77"/>
      <c r="NNF19" s="77"/>
      <c r="NNG19" s="77"/>
      <c r="NNH19" s="77"/>
      <c r="NNI19" s="77"/>
      <c r="NNJ19" s="77"/>
      <c r="NNK19" s="77"/>
      <c r="NNL19" s="77"/>
      <c r="NNM19" s="77"/>
      <c r="NNN19" s="77"/>
      <c r="NNO19" s="77"/>
      <c r="NNP19" s="77"/>
      <c r="NNQ19" s="77"/>
      <c r="NNR19" s="77"/>
      <c r="NNS19" s="77"/>
      <c r="NNT19" s="77"/>
      <c r="NNU19" s="77"/>
      <c r="NNV19" s="77"/>
      <c r="NNW19" s="77"/>
      <c r="NNX19" s="77"/>
      <c r="NNY19" s="77"/>
      <c r="NNZ19" s="77"/>
      <c r="NOA19" s="77"/>
      <c r="NOB19" s="77"/>
      <c r="NOC19" s="77"/>
      <c r="NOD19" s="77"/>
      <c r="NOE19" s="77"/>
      <c r="NOF19" s="77"/>
      <c r="NOG19" s="77"/>
      <c r="NOH19" s="77"/>
      <c r="NOI19" s="77"/>
      <c r="NOJ19" s="77"/>
      <c r="NOK19" s="77"/>
      <c r="NOL19" s="77"/>
      <c r="NOM19" s="77"/>
      <c r="NON19" s="77"/>
      <c r="NOO19" s="77"/>
      <c r="NOP19" s="77"/>
      <c r="NOQ19" s="77"/>
      <c r="NOR19" s="77"/>
      <c r="NOS19" s="77"/>
      <c r="NOT19" s="77"/>
      <c r="NOU19" s="77"/>
      <c r="NOV19" s="77"/>
      <c r="NOW19" s="77"/>
      <c r="NOX19" s="77"/>
      <c r="NOY19" s="77"/>
      <c r="NOZ19" s="77"/>
      <c r="NPA19" s="77"/>
      <c r="NPB19" s="77"/>
      <c r="NPC19" s="77"/>
      <c r="NPD19" s="77"/>
      <c r="NPE19" s="77"/>
      <c r="NPF19" s="77"/>
      <c r="NPG19" s="77"/>
      <c r="NPH19" s="77"/>
      <c r="NPI19" s="77"/>
      <c r="NPJ19" s="77"/>
      <c r="NPK19" s="77"/>
      <c r="NPL19" s="77"/>
      <c r="NPM19" s="77"/>
      <c r="NPN19" s="77"/>
      <c r="NPO19" s="77"/>
      <c r="NPP19" s="77"/>
      <c r="NPQ19" s="77"/>
      <c r="NPR19" s="77"/>
      <c r="NPS19" s="77"/>
      <c r="NPT19" s="77"/>
      <c r="NPU19" s="77"/>
      <c r="NPV19" s="77"/>
      <c r="NPW19" s="77"/>
      <c r="NPX19" s="77"/>
      <c r="NPY19" s="77"/>
      <c r="NPZ19" s="77"/>
      <c r="NQA19" s="77"/>
      <c r="NQB19" s="77"/>
      <c r="NQC19" s="77"/>
      <c r="NQD19" s="77"/>
      <c r="NQE19" s="77"/>
      <c r="NQF19" s="77"/>
      <c r="NQG19" s="77"/>
      <c r="NQH19" s="77"/>
      <c r="NQI19" s="77"/>
      <c r="NQJ19" s="77"/>
      <c r="NQK19" s="77"/>
      <c r="NQL19" s="77"/>
      <c r="NQM19" s="77"/>
      <c r="NQN19" s="77"/>
      <c r="NQO19" s="77"/>
      <c r="NQP19" s="77"/>
      <c r="NQQ19" s="77"/>
      <c r="NQR19" s="77"/>
      <c r="NQS19" s="77"/>
      <c r="NQT19" s="77"/>
      <c r="NQU19" s="77"/>
      <c r="NQV19" s="77"/>
      <c r="NQW19" s="77"/>
      <c r="NQX19" s="77"/>
      <c r="NQY19" s="77"/>
      <c r="NQZ19" s="77"/>
      <c r="NRA19" s="77"/>
      <c r="NRB19" s="77"/>
      <c r="NRC19" s="77"/>
      <c r="NRD19" s="77"/>
      <c r="NRE19" s="77"/>
      <c r="NRF19" s="77"/>
      <c r="NRG19" s="77"/>
      <c r="NRH19" s="77"/>
      <c r="NRI19" s="77"/>
      <c r="NRJ19" s="77"/>
      <c r="NRK19" s="77"/>
      <c r="NRL19" s="77"/>
      <c r="NRM19" s="77"/>
      <c r="NRN19" s="77"/>
      <c r="NRO19" s="77"/>
      <c r="NRP19" s="77"/>
      <c r="NRQ19" s="77"/>
      <c r="NRR19" s="77"/>
      <c r="NRS19" s="77"/>
      <c r="NRT19" s="77"/>
      <c r="NRU19" s="77"/>
      <c r="NRV19" s="77"/>
      <c r="NRW19" s="77"/>
      <c r="NRX19" s="77"/>
      <c r="NRY19" s="77"/>
      <c r="NRZ19" s="77"/>
      <c r="NSA19" s="77"/>
      <c r="NSB19" s="77"/>
      <c r="NSC19" s="77"/>
      <c r="NSD19" s="77"/>
      <c r="NSE19" s="77"/>
      <c r="NSF19" s="77"/>
      <c r="NSG19" s="77"/>
      <c r="NSH19" s="77"/>
      <c r="NSI19" s="77"/>
      <c r="NSJ19" s="77"/>
      <c r="NSK19" s="77"/>
      <c r="NSL19" s="77"/>
      <c r="NSM19" s="77"/>
      <c r="NSN19" s="77"/>
      <c r="NSO19" s="77"/>
      <c r="NSP19" s="77"/>
      <c r="NSQ19" s="77"/>
      <c r="NSR19" s="77"/>
      <c r="NSS19" s="77"/>
      <c r="NST19" s="77"/>
      <c r="NSU19" s="77"/>
      <c r="NSV19" s="77"/>
      <c r="NSW19" s="77"/>
      <c r="NSX19" s="77"/>
      <c r="NSY19" s="77"/>
      <c r="NSZ19" s="77"/>
      <c r="NTA19" s="77"/>
      <c r="NTB19" s="77"/>
      <c r="NTC19" s="77"/>
      <c r="NTD19" s="77"/>
      <c r="NTE19" s="77"/>
      <c r="NTF19" s="77"/>
      <c r="NTG19" s="77"/>
      <c r="NTH19" s="77"/>
      <c r="NTI19" s="77"/>
      <c r="NTJ19" s="77"/>
      <c r="NTK19" s="77"/>
      <c r="NTL19" s="77"/>
      <c r="NTM19" s="77"/>
      <c r="NTN19" s="77"/>
      <c r="NTO19" s="77"/>
      <c r="NTP19" s="77"/>
      <c r="NTQ19" s="77"/>
      <c r="NTR19" s="77"/>
      <c r="NTS19" s="77"/>
      <c r="NTT19" s="77"/>
      <c r="NTU19" s="77"/>
      <c r="NTV19" s="77"/>
      <c r="NTW19" s="77"/>
      <c r="NTX19" s="77"/>
      <c r="NTY19" s="77"/>
      <c r="NTZ19" s="77"/>
      <c r="NUA19" s="77"/>
      <c r="NUB19" s="77"/>
      <c r="NUC19" s="77"/>
      <c r="NUD19" s="77"/>
      <c r="NUE19" s="77"/>
      <c r="NUF19" s="77"/>
      <c r="NUG19" s="77"/>
      <c r="NUH19" s="77"/>
      <c r="NUI19" s="77"/>
      <c r="NUJ19" s="77"/>
      <c r="NUK19" s="77"/>
      <c r="NUL19" s="77"/>
      <c r="NUM19" s="77"/>
      <c r="NUN19" s="77"/>
      <c r="NUO19" s="77"/>
      <c r="NUP19" s="77"/>
      <c r="NUQ19" s="77"/>
      <c r="NUR19" s="77"/>
      <c r="NUS19" s="77"/>
      <c r="NUT19" s="77"/>
      <c r="NUU19" s="77"/>
      <c r="NUV19" s="77"/>
      <c r="NUW19" s="77"/>
      <c r="NUX19" s="77"/>
      <c r="NUY19" s="77"/>
      <c r="NUZ19" s="77"/>
      <c r="NVA19" s="77"/>
      <c r="NVB19" s="77"/>
      <c r="NVC19" s="77"/>
      <c r="NVD19" s="77"/>
      <c r="NVE19" s="77"/>
      <c r="NVF19" s="77"/>
      <c r="NVG19" s="77"/>
      <c r="NVH19" s="77"/>
      <c r="NVI19" s="77"/>
      <c r="NVJ19" s="77"/>
      <c r="NVK19" s="77"/>
      <c r="NVL19" s="77"/>
      <c r="NVM19" s="77"/>
      <c r="NVN19" s="77"/>
      <c r="NVO19" s="77"/>
      <c r="NVP19" s="77"/>
      <c r="NVQ19" s="77"/>
      <c r="NVR19" s="77"/>
      <c r="NVS19" s="77"/>
      <c r="NVT19" s="77"/>
      <c r="NVU19" s="77"/>
      <c r="NVV19" s="77"/>
      <c r="NVW19" s="77"/>
      <c r="NVX19" s="77"/>
      <c r="NVY19" s="77"/>
      <c r="NVZ19" s="77"/>
      <c r="NWA19" s="77"/>
      <c r="NWB19" s="77"/>
      <c r="NWC19" s="77"/>
      <c r="NWD19" s="77"/>
      <c r="NWE19" s="77"/>
      <c r="NWF19" s="77"/>
      <c r="NWG19" s="77"/>
      <c r="NWH19" s="77"/>
      <c r="NWI19" s="77"/>
      <c r="NWJ19" s="77"/>
      <c r="NWK19" s="77"/>
      <c r="NWL19" s="77"/>
      <c r="NWM19" s="77"/>
      <c r="NWN19" s="77"/>
      <c r="NWO19" s="77"/>
      <c r="NWP19" s="77"/>
      <c r="NWQ19" s="77"/>
      <c r="NWR19" s="77"/>
      <c r="NWS19" s="77"/>
      <c r="NWT19" s="77"/>
      <c r="NWU19" s="77"/>
      <c r="NWV19" s="77"/>
      <c r="NWW19" s="77"/>
      <c r="NWX19" s="77"/>
      <c r="NWY19" s="77"/>
      <c r="NWZ19" s="77"/>
      <c r="NXA19" s="77"/>
      <c r="NXB19" s="77"/>
      <c r="NXC19" s="77"/>
      <c r="NXD19" s="77"/>
      <c r="NXE19" s="77"/>
      <c r="NXF19" s="77"/>
      <c r="NXG19" s="77"/>
      <c r="NXH19" s="77"/>
      <c r="NXI19" s="77"/>
      <c r="NXJ19" s="77"/>
      <c r="NXK19" s="77"/>
      <c r="NXL19" s="77"/>
      <c r="NXM19" s="77"/>
      <c r="NXN19" s="77"/>
      <c r="NXO19" s="77"/>
      <c r="NXP19" s="77"/>
      <c r="NXQ19" s="77"/>
      <c r="NXR19" s="77"/>
      <c r="NXS19" s="77"/>
      <c r="NXT19" s="77"/>
      <c r="NXU19" s="77"/>
      <c r="NXV19" s="77"/>
      <c r="NXW19" s="77"/>
      <c r="NXX19" s="77"/>
      <c r="NXY19" s="77"/>
      <c r="NXZ19" s="77"/>
      <c r="NYA19" s="77"/>
      <c r="NYB19" s="77"/>
      <c r="NYC19" s="77"/>
      <c r="NYD19" s="77"/>
      <c r="NYE19" s="77"/>
      <c r="NYF19" s="77"/>
      <c r="NYG19" s="77"/>
      <c r="NYH19" s="77"/>
      <c r="NYI19" s="77"/>
      <c r="NYJ19" s="77"/>
      <c r="NYK19" s="77"/>
      <c r="NYL19" s="77"/>
      <c r="NYM19" s="77"/>
      <c r="NYN19" s="77"/>
      <c r="NYO19" s="77"/>
      <c r="NYP19" s="77"/>
      <c r="NYQ19" s="77"/>
      <c r="NYR19" s="77"/>
      <c r="NYS19" s="77"/>
      <c r="NYT19" s="77"/>
      <c r="NYU19" s="77"/>
      <c r="NYV19" s="77"/>
      <c r="NYW19" s="77"/>
      <c r="NYX19" s="77"/>
      <c r="NYY19" s="77"/>
      <c r="NYZ19" s="77"/>
      <c r="NZA19" s="77"/>
      <c r="NZB19" s="77"/>
      <c r="NZC19" s="77"/>
      <c r="NZD19" s="77"/>
      <c r="NZE19" s="77"/>
      <c r="NZF19" s="77"/>
      <c r="NZG19" s="77"/>
      <c r="NZH19" s="77"/>
      <c r="NZI19" s="77"/>
      <c r="NZJ19" s="77"/>
      <c r="NZK19" s="77"/>
      <c r="NZL19" s="77"/>
      <c r="NZM19" s="77"/>
      <c r="NZN19" s="77"/>
      <c r="NZO19" s="77"/>
      <c r="NZP19" s="77"/>
      <c r="NZQ19" s="77"/>
      <c r="NZR19" s="77"/>
      <c r="NZS19" s="77"/>
      <c r="NZT19" s="77"/>
      <c r="NZU19" s="77"/>
      <c r="NZV19" s="77"/>
      <c r="NZW19" s="77"/>
      <c r="NZX19" s="77"/>
      <c r="NZY19" s="77"/>
      <c r="NZZ19" s="77"/>
      <c r="OAA19" s="77"/>
      <c r="OAB19" s="77"/>
      <c r="OAC19" s="77"/>
      <c r="OAD19" s="77"/>
      <c r="OAE19" s="77"/>
      <c r="OAF19" s="77"/>
      <c r="OAG19" s="77"/>
      <c r="OAH19" s="77"/>
      <c r="OAI19" s="77"/>
      <c r="OAJ19" s="77"/>
      <c r="OAK19" s="77"/>
      <c r="OAL19" s="77"/>
      <c r="OAM19" s="77"/>
      <c r="OAN19" s="77"/>
      <c r="OAO19" s="77"/>
      <c r="OAP19" s="77"/>
      <c r="OAQ19" s="77"/>
      <c r="OAR19" s="77"/>
      <c r="OAS19" s="77"/>
      <c r="OAT19" s="77"/>
      <c r="OAU19" s="77"/>
      <c r="OAV19" s="77"/>
      <c r="OAW19" s="77"/>
      <c r="OAX19" s="77"/>
      <c r="OAY19" s="77"/>
      <c r="OAZ19" s="77"/>
      <c r="OBA19" s="77"/>
      <c r="OBB19" s="77"/>
      <c r="OBC19" s="77"/>
      <c r="OBD19" s="77"/>
      <c r="OBE19" s="77"/>
      <c r="OBF19" s="77"/>
      <c r="OBG19" s="77"/>
      <c r="OBH19" s="77"/>
      <c r="OBI19" s="77"/>
      <c r="OBJ19" s="77"/>
      <c r="OBK19" s="77"/>
      <c r="OBL19" s="77"/>
      <c r="OBM19" s="77"/>
      <c r="OBN19" s="77"/>
      <c r="OBO19" s="77"/>
      <c r="OBP19" s="77"/>
      <c r="OBQ19" s="77"/>
      <c r="OBR19" s="77"/>
      <c r="OBS19" s="77"/>
      <c r="OBT19" s="77"/>
      <c r="OBU19" s="77"/>
      <c r="OBV19" s="77"/>
      <c r="OBW19" s="77"/>
      <c r="OBX19" s="77"/>
      <c r="OBY19" s="77"/>
      <c r="OBZ19" s="77"/>
      <c r="OCA19" s="77"/>
      <c r="OCB19" s="77"/>
      <c r="OCC19" s="77"/>
      <c r="OCD19" s="77"/>
      <c r="OCE19" s="77"/>
      <c r="OCF19" s="77"/>
      <c r="OCG19" s="77"/>
      <c r="OCH19" s="77"/>
      <c r="OCI19" s="77"/>
      <c r="OCJ19" s="77"/>
      <c r="OCK19" s="77"/>
      <c r="OCL19" s="77"/>
      <c r="OCM19" s="77"/>
      <c r="OCN19" s="77"/>
      <c r="OCO19" s="77"/>
      <c r="OCP19" s="77"/>
      <c r="OCQ19" s="77"/>
      <c r="OCR19" s="77"/>
      <c r="OCS19" s="77"/>
      <c r="OCT19" s="77"/>
      <c r="OCU19" s="77"/>
      <c r="OCV19" s="77"/>
      <c r="OCW19" s="77"/>
      <c r="OCX19" s="77"/>
      <c r="OCY19" s="77"/>
      <c r="OCZ19" s="77"/>
      <c r="ODA19" s="77"/>
      <c r="ODB19" s="77"/>
      <c r="ODC19" s="77"/>
      <c r="ODD19" s="77"/>
      <c r="ODE19" s="77"/>
      <c r="ODF19" s="77"/>
      <c r="ODG19" s="77"/>
      <c r="ODH19" s="77"/>
      <c r="ODI19" s="77"/>
      <c r="ODJ19" s="77"/>
      <c r="ODK19" s="77"/>
      <c r="ODL19" s="77"/>
      <c r="ODM19" s="77"/>
      <c r="ODN19" s="77"/>
      <c r="ODO19" s="77"/>
      <c r="ODP19" s="77"/>
      <c r="ODQ19" s="77"/>
      <c r="ODR19" s="77"/>
      <c r="ODS19" s="77"/>
      <c r="ODT19" s="77"/>
      <c r="ODU19" s="77"/>
      <c r="ODV19" s="77"/>
      <c r="ODW19" s="77"/>
      <c r="ODX19" s="77"/>
      <c r="ODY19" s="77"/>
      <c r="ODZ19" s="77"/>
      <c r="OEA19" s="77"/>
      <c r="OEB19" s="77"/>
      <c r="OEC19" s="77"/>
      <c r="OED19" s="77"/>
      <c r="OEE19" s="77"/>
      <c r="OEF19" s="77"/>
      <c r="OEG19" s="77"/>
      <c r="OEH19" s="77"/>
      <c r="OEI19" s="77"/>
      <c r="OEJ19" s="77"/>
      <c r="OEK19" s="77"/>
      <c r="OEL19" s="77"/>
      <c r="OEM19" s="77"/>
      <c r="OEN19" s="77"/>
      <c r="OEO19" s="77"/>
      <c r="OEP19" s="77"/>
      <c r="OEQ19" s="77"/>
      <c r="OER19" s="77"/>
      <c r="OES19" s="77"/>
      <c r="OET19" s="77"/>
      <c r="OEU19" s="77"/>
      <c r="OEV19" s="77"/>
      <c r="OEW19" s="77"/>
      <c r="OEX19" s="77"/>
      <c r="OEY19" s="77"/>
      <c r="OEZ19" s="77"/>
      <c r="OFA19" s="77"/>
      <c r="OFB19" s="77"/>
      <c r="OFC19" s="77"/>
      <c r="OFD19" s="77"/>
      <c r="OFE19" s="77"/>
      <c r="OFF19" s="77"/>
      <c r="OFG19" s="77"/>
      <c r="OFH19" s="77"/>
      <c r="OFI19" s="77"/>
      <c r="OFJ19" s="77"/>
      <c r="OFK19" s="77"/>
      <c r="OFL19" s="77"/>
      <c r="OFM19" s="77"/>
      <c r="OFN19" s="77"/>
      <c r="OFO19" s="77"/>
      <c r="OFP19" s="77"/>
      <c r="OFQ19" s="77"/>
      <c r="OFR19" s="77"/>
      <c r="OFS19" s="77"/>
      <c r="OFT19" s="77"/>
      <c r="OFU19" s="77"/>
      <c r="OFV19" s="77"/>
      <c r="OFW19" s="77"/>
      <c r="OFX19" s="77"/>
      <c r="OFY19" s="77"/>
      <c r="OFZ19" s="77"/>
      <c r="OGA19" s="77"/>
      <c r="OGB19" s="77"/>
      <c r="OGC19" s="77"/>
      <c r="OGD19" s="77"/>
      <c r="OGE19" s="77"/>
      <c r="OGF19" s="77"/>
      <c r="OGG19" s="77"/>
      <c r="OGH19" s="77"/>
      <c r="OGI19" s="77"/>
      <c r="OGJ19" s="77"/>
      <c r="OGK19" s="77"/>
      <c r="OGL19" s="77"/>
      <c r="OGM19" s="77"/>
      <c r="OGN19" s="77"/>
      <c r="OGO19" s="77"/>
      <c r="OGP19" s="77"/>
      <c r="OGQ19" s="77"/>
      <c r="OGR19" s="77"/>
      <c r="OGS19" s="77"/>
      <c r="OGT19" s="77"/>
      <c r="OGU19" s="77"/>
      <c r="OGV19" s="77"/>
      <c r="OGW19" s="77"/>
      <c r="OGX19" s="77"/>
      <c r="OGY19" s="77"/>
      <c r="OGZ19" s="77"/>
      <c r="OHA19" s="77"/>
      <c r="OHB19" s="77"/>
      <c r="OHC19" s="77"/>
      <c r="OHD19" s="77"/>
      <c r="OHE19" s="77"/>
      <c r="OHF19" s="77"/>
      <c r="OHG19" s="77"/>
      <c r="OHH19" s="77"/>
      <c r="OHI19" s="77"/>
      <c r="OHJ19" s="77"/>
      <c r="OHK19" s="77"/>
      <c r="OHL19" s="77"/>
      <c r="OHM19" s="77"/>
      <c r="OHN19" s="77"/>
      <c r="OHO19" s="77"/>
      <c r="OHP19" s="77"/>
      <c r="OHQ19" s="77"/>
      <c r="OHR19" s="77"/>
      <c r="OHS19" s="77"/>
      <c r="OHT19" s="77"/>
      <c r="OHU19" s="77"/>
      <c r="OHV19" s="77"/>
      <c r="OHW19" s="77"/>
      <c r="OHX19" s="77"/>
      <c r="OHY19" s="77"/>
      <c r="OHZ19" s="77"/>
      <c r="OIA19" s="77"/>
      <c r="OIB19" s="77"/>
      <c r="OIC19" s="77"/>
      <c r="OID19" s="77"/>
      <c r="OIE19" s="77"/>
      <c r="OIF19" s="77"/>
      <c r="OIG19" s="77"/>
      <c r="OIH19" s="77"/>
      <c r="OII19" s="77"/>
      <c r="OIJ19" s="77"/>
      <c r="OIK19" s="77"/>
      <c r="OIL19" s="77"/>
      <c r="OIM19" s="77"/>
      <c r="OIN19" s="77"/>
      <c r="OIO19" s="77"/>
      <c r="OIP19" s="77"/>
      <c r="OIQ19" s="77"/>
      <c r="OIR19" s="77"/>
      <c r="OIS19" s="77"/>
      <c r="OIT19" s="77"/>
      <c r="OIU19" s="77"/>
      <c r="OIV19" s="77"/>
      <c r="OIW19" s="77"/>
      <c r="OIX19" s="77"/>
      <c r="OIY19" s="77"/>
      <c r="OIZ19" s="77"/>
      <c r="OJA19" s="77"/>
      <c r="OJB19" s="77"/>
      <c r="OJC19" s="77"/>
      <c r="OJD19" s="77"/>
      <c r="OJE19" s="77"/>
      <c r="OJF19" s="77"/>
      <c r="OJG19" s="77"/>
      <c r="OJH19" s="77"/>
      <c r="OJI19" s="77"/>
      <c r="OJJ19" s="77"/>
      <c r="OJK19" s="77"/>
      <c r="OJL19" s="77"/>
      <c r="OJM19" s="77"/>
      <c r="OJN19" s="77"/>
      <c r="OJO19" s="77"/>
      <c r="OJP19" s="77"/>
      <c r="OJQ19" s="77"/>
      <c r="OJR19" s="77"/>
      <c r="OJS19" s="77"/>
      <c r="OJT19" s="77"/>
      <c r="OJU19" s="77"/>
      <c r="OJV19" s="77"/>
      <c r="OJW19" s="77"/>
      <c r="OJX19" s="77"/>
      <c r="OJY19" s="77"/>
      <c r="OJZ19" s="77"/>
      <c r="OKA19" s="77"/>
      <c r="OKB19" s="77"/>
      <c r="OKC19" s="77"/>
      <c r="OKD19" s="77"/>
      <c r="OKE19" s="77"/>
      <c r="OKF19" s="77"/>
      <c r="OKG19" s="77"/>
      <c r="OKH19" s="77"/>
      <c r="OKI19" s="77"/>
      <c r="OKJ19" s="77"/>
      <c r="OKK19" s="77"/>
      <c r="OKL19" s="77"/>
      <c r="OKM19" s="77"/>
      <c r="OKN19" s="77"/>
      <c r="OKO19" s="77"/>
      <c r="OKP19" s="77"/>
      <c r="OKQ19" s="77"/>
      <c r="OKR19" s="77"/>
      <c r="OKS19" s="77"/>
      <c r="OKT19" s="77"/>
      <c r="OKU19" s="77"/>
      <c r="OKV19" s="77"/>
      <c r="OKW19" s="77"/>
      <c r="OKX19" s="77"/>
      <c r="OKY19" s="77"/>
      <c r="OKZ19" s="77"/>
      <c r="OLA19" s="77"/>
      <c r="OLB19" s="77"/>
      <c r="OLC19" s="77"/>
      <c r="OLD19" s="77"/>
      <c r="OLE19" s="77"/>
      <c r="OLF19" s="77"/>
      <c r="OLG19" s="77"/>
      <c r="OLH19" s="77"/>
      <c r="OLI19" s="77"/>
      <c r="OLJ19" s="77"/>
      <c r="OLK19" s="77"/>
      <c r="OLL19" s="77"/>
      <c r="OLM19" s="77"/>
      <c r="OLN19" s="77"/>
      <c r="OLO19" s="77"/>
      <c r="OLP19" s="77"/>
      <c r="OLQ19" s="77"/>
      <c r="OLR19" s="77"/>
      <c r="OLS19" s="77"/>
      <c r="OLT19" s="77"/>
      <c r="OLU19" s="77"/>
      <c r="OLV19" s="77"/>
      <c r="OLW19" s="77"/>
      <c r="OLX19" s="77"/>
      <c r="OLY19" s="77"/>
      <c r="OLZ19" s="77"/>
      <c r="OMA19" s="77"/>
      <c r="OMB19" s="77"/>
      <c r="OMC19" s="77"/>
      <c r="OMD19" s="77"/>
      <c r="OME19" s="77"/>
      <c r="OMF19" s="77"/>
      <c r="OMG19" s="77"/>
      <c r="OMH19" s="77"/>
      <c r="OMI19" s="77"/>
      <c r="OMJ19" s="77"/>
      <c r="OMK19" s="77"/>
      <c r="OML19" s="77"/>
      <c r="OMM19" s="77"/>
      <c r="OMN19" s="77"/>
      <c r="OMO19" s="77"/>
      <c r="OMP19" s="77"/>
      <c r="OMQ19" s="77"/>
      <c r="OMR19" s="77"/>
      <c r="OMS19" s="77"/>
      <c r="OMT19" s="77"/>
      <c r="OMU19" s="77"/>
      <c r="OMV19" s="77"/>
      <c r="OMW19" s="77"/>
      <c r="OMX19" s="77"/>
      <c r="OMY19" s="77"/>
      <c r="OMZ19" s="77"/>
      <c r="ONA19" s="77"/>
      <c r="ONB19" s="77"/>
      <c r="ONC19" s="77"/>
      <c r="OND19" s="77"/>
      <c r="ONE19" s="77"/>
      <c r="ONF19" s="77"/>
      <c r="ONG19" s="77"/>
      <c r="ONH19" s="77"/>
      <c r="ONI19" s="77"/>
      <c r="ONJ19" s="77"/>
      <c r="ONK19" s="77"/>
      <c r="ONL19" s="77"/>
      <c r="ONM19" s="77"/>
      <c r="ONN19" s="77"/>
      <c r="ONO19" s="77"/>
      <c r="ONP19" s="77"/>
      <c r="ONQ19" s="77"/>
      <c r="ONR19" s="77"/>
      <c r="ONS19" s="77"/>
      <c r="ONT19" s="77"/>
      <c r="ONU19" s="77"/>
      <c r="ONV19" s="77"/>
      <c r="ONW19" s="77"/>
      <c r="ONX19" s="77"/>
      <c r="ONY19" s="77"/>
      <c r="ONZ19" s="77"/>
      <c r="OOA19" s="77"/>
      <c r="OOB19" s="77"/>
      <c r="OOC19" s="77"/>
      <c r="OOD19" s="77"/>
      <c r="OOE19" s="77"/>
      <c r="OOF19" s="77"/>
      <c r="OOG19" s="77"/>
      <c r="OOH19" s="77"/>
      <c r="OOI19" s="77"/>
      <c r="OOJ19" s="77"/>
      <c r="OOK19" s="77"/>
      <c r="OOL19" s="77"/>
      <c r="OOM19" s="77"/>
      <c r="OON19" s="77"/>
      <c r="OOO19" s="77"/>
      <c r="OOP19" s="77"/>
      <c r="OOQ19" s="77"/>
      <c r="OOR19" s="77"/>
      <c r="OOS19" s="77"/>
      <c r="OOT19" s="77"/>
      <c r="OOU19" s="77"/>
      <c r="OOV19" s="77"/>
      <c r="OOW19" s="77"/>
      <c r="OOX19" s="77"/>
      <c r="OOY19" s="77"/>
      <c r="OOZ19" s="77"/>
      <c r="OPA19" s="77"/>
      <c r="OPB19" s="77"/>
      <c r="OPC19" s="77"/>
      <c r="OPD19" s="77"/>
      <c r="OPE19" s="77"/>
      <c r="OPF19" s="77"/>
      <c r="OPG19" s="77"/>
      <c r="OPH19" s="77"/>
      <c r="OPI19" s="77"/>
      <c r="OPJ19" s="77"/>
      <c r="OPK19" s="77"/>
      <c r="OPL19" s="77"/>
      <c r="OPM19" s="77"/>
      <c r="OPN19" s="77"/>
      <c r="OPO19" s="77"/>
      <c r="OPP19" s="77"/>
      <c r="OPQ19" s="77"/>
      <c r="OPR19" s="77"/>
      <c r="OPS19" s="77"/>
      <c r="OPT19" s="77"/>
      <c r="OPU19" s="77"/>
      <c r="OPV19" s="77"/>
      <c r="OPW19" s="77"/>
      <c r="OPX19" s="77"/>
      <c r="OPY19" s="77"/>
      <c r="OPZ19" s="77"/>
      <c r="OQA19" s="77"/>
      <c r="OQB19" s="77"/>
      <c r="OQC19" s="77"/>
      <c r="OQD19" s="77"/>
      <c r="OQE19" s="77"/>
      <c r="OQF19" s="77"/>
      <c r="OQG19" s="77"/>
      <c r="OQH19" s="77"/>
      <c r="OQI19" s="77"/>
      <c r="OQJ19" s="77"/>
      <c r="OQK19" s="77"/>
      <c r="OQL19" s="77"/>
      <c r="OQM19" s="77"/>
      <c r="OQN19" s="77"/>
      <c r="OQO19" s="77"/>
      <c r="OQP19" s="77"/>
      <c r="OQQ19" s="77"/>
      <c r="OQR19" s="77"/>
      <c r="OQS19" s="77"/>
      <c r="OQT19" s="77"/>
      <c r="OQU19" s="77"/>
      <c r="OQV19" s="77"/>
      <c r="OQW19" s="77"/>
      <c r="OQX19" s="77"/>
      <c r="OQY19" s="77"/>
      <c r="OQZ19" s="77"/>
      <c r="ORA19" s="77"/>
      <c r="ORB19" s="77"/>
      <c r="ORC19" s="77"/>
      <c r="ORD19" s="77"/>
      <c r="ORE19" s="77"/>
      <c r="ORF19" s="77"/>
      <c r="ORG19" s="77"/>
      <c r="ORH19" s="77"/>
      <c r="ORI19" s="77"/>
      <c r="ORJ19" s="77"/>
      <c r="ORK19" s="77"/>
      <c r="ORL19" s="77"/>
      <c r="ORM19" s="77"/>
      <c r="ORN19" s="77"/>
      <c r="ORO19" s="77"/>
      <c r="ORP19" s="77"/>
      <c r="ORQ19" s="77"/>
      <c r="ORR19" s="77"/>
      <c r="ORS19" s="77"/>
      <c r="ORT19" s="77"/>
      <c r="ORU19" s="77"/>
      <c r="ORV19" s="77"/>
      <c r="ORW19" s="77"/>
      <c r="ORX19" s="77"/>
      <c r="ORY19" s="77"/>
      <c r="ORZ19" s="77"/>
      <c r="OSA19" s="77"/>
      <c r="OSB19" s="77"/>
      <c r="OSC19" s="77"/>
      <c r="OSD19" s="77"/>
      <c r="OSE19" s="77"/>
      <c r="OSF19" s="77"/>
      <c r="OSG19" s="77"/>
      <c r="OSH19" s="77"/>
      <c r="OSI19" s="77"/>
      <c r="OSJ19" s="77"/>
      <c r="OSK19" s="77"/>
      <c r="OSL19" s="77"/>
      <c r="OSM19" s="77"/>
      <c r="OSN19" s="77"/>
      <c r="OSO19" s="77"/>
      <c r="OSP19" s="77"/>
      <c r="OSQ19" s="77"/>
      <c r="OSR19" s="77"/>
      <c r="OSS19" s="77"/>
      <c r="OST19" s="77"/>
      <c r="OSU19" s="77"/>
      <c r="OSV19" s="77"/>
      <c r="OSW19" s="77"/>
      <c r="OSX19" s="77"/>
      <c r="OSY19" s="77"/>
      <c r="OSZ19" s="77"/>
      <c r="OTA19" s="77"/>
      <c r="OTB19" s="77"/>
      <c r="OTC19" s="77"/>
      <c r="OTD19" s="77"/>
      <c r="OTE19" s="77"/>
      <c r="OTF19" s="77"/>
      <c r="OTG19" s="77"/>
      <c r="OTH19" s="77"/>
      <c r="OTI19" s="77"/>
      <c r="OTJ19" s="77"/>
      <c r="OTK19" s="77"/>
      <c r="OTL19" s="77"/>
      <c r="OTM19" s="77"/>
      <c r="OTN19" s="77"/>
      <c r="OTO19" s="77"/>
      <c r="OTP19" s="77"/>
      <c r="OTQ19" s="77"/>
      <c r="OTR19" s="77"/>
      <c r="OTS19" s="77"/>
      <c r="OTT19" s="77"/>
      <c r="OTU19" s="77"/>
      <c r="OTV19" s="77"/>
      <c r="OTW19" s="77"/>
      <c r="OTX19" s="77"/>
      <c r="OTY19" s="77"/>
      <c r="OTZ19" s="77"/>
      <c r="OUA19" s="77"/>
      <c r="OUB19" s="77"/>
      <c r="OUC19" s="77"/>
      <c r="OUD19" s="77"/>
      <c r="OUE19" s="77"/>
      <c r="OUF19" s="77"/>
      <c r="OUG19" s="77"/>
      <c r="OUH19" s="77"/>
      <c r="OUI19" s="77"/>
      <c r="OUJ19" s="77"/>
      <c r="OUK19" s="77"/>
      <c r="OUL19" s="77"/>
      <c r="OUM19" s="77"/>
      <c r="OUN19" s="77"/>
      <c r="OUO19" s="77"/>
      <c r="OUP19" s="77"/>
      <c r="OUQ19" s="77"/>
      <c r="OUR19" s="77"/>
      <c r="OUS19" s="77"/>
      <c r="OUT19" s="77"/>
      <c r="OUU19" s="77"/>
      <c r="OUV19" s="77"/>
      <c r="OUW19" s="77"/>
      <c r="OUX19" s="77"/>
      <c r="OUY19" s="77"/>
      <c r="OUZ19" s="77"/>
      <c r="OVA19" s="77"/>
      <c r="OVB19" s="77"/>
      <c r="OVC19" s="77"/>
      <c r="OVD19" s="77"/>
      <c r="OVE19" s="77"/>
      <c r="OVF19" s="77"/>
      <c r="OVG19" s="77"/>
      <c r="OVH19" s="77"/>
      <c r="OVI19" s="77"/>
      <c r="OVJ19" s="77"/>
      <c r="OVK19" s="77"/>
      <c r="OVL19" s="77"/>
      <c r="OVM19" s="77"/>
      <c r="OVN19" s="77"/>
      <c r="OVO19" s="77"/>
      <c r="OVP19" s="77"/>
      <c r="OVQ19" s="77"/>
      <c r="OVR19" s="77"/>
      <c r="OVS19" s="77"/>
      <c r="OVT19" s="77"/>
      <c r="OVU19" s="77"/>
      <c r="OVV19" s="77"/>
      <c r="OVW19" s="77"/>
      <c r="OVX19" s="77"/>
      <c r="OVY19" s="77"/>
      <c r="OVZ19" s="77"/>
      <c r="OWA19" s="77"/>
      <c r="OWB19" s="77"/>
      <c r="OWC19" s="77"/>
      <c r="OWD19" s="77"/>
      <c r="OWE19" s="77"/>
      <c r="OWF19" s="77"/>
      <c r="OWG19" s="77"/>
      <c r="OWH19" s="77"/>
      <c r="OWI19" s="77"/>
      <c r="OWJ19" s="77"/>
      <c r="OWK19" s="77"/>
      <c r="OWL19" s="77"/>
      <c r="OWM19" s="77"/>
      <c r="OWN19" s="77"/>
      <c r="OWO19" s="77"/>
      <c r="OWP19" s="77"/>
      <c r="OWQ19" s="77"/>
      <c r="OWR19" s="77"/>
      <c r="OWS19" s="77"/>
      <c r="OWT19" s="77"/>
      <c r="OWU19" s="77"/>
      <c r="OWV19" s="77"/>
      <c r="OWW19" s="77"/>
      <c r="OWX19" s="77"/>
      <c r="OWY19" s="77"/>
      <c r="OWZ19" s="77"/>
      <c r="OXA19" s="77"/>
      <c r="OXB19" s="77"/>
      <c r="OXC19" s="77"/>
      <c r="OXD19" s="77"/>
      <c r="OXE19" s="77"/>
      <c r="OXF19" s="77"/>
      <c r="OXG19" s="77"/>
      <c r="OXH19" s="77"/>
      <c r="OXI19" s="77"/>
      <c r="OXJ19" s="77"/>
      <c r="OXK19" s="77"/>
      <c r="OXL19" s="77"/>
      <c r="OXM19" s="77"/>
      <c r="OXN19" s="77"/>
      <c r="OXO19" s="77"/>
      <c r="OXP19" s="77"/>
      <c r="OXQ19" s="77"/>
      <c r="OXR19" s="77"/>
      <c r="OXS19" s="77"/>
      <c r="OXT19" s="77"/>
      <c r="OXU19" s="77"/>
      <c r="OXV19" s="77"/>
      <c r="OXW19" s="77"/>
      <c r="OXX19" s="77"/>
      <c r="OXY19" s="77"/>
      <c r="OXZ19" s="77"/>
      <c r="OYA19" s="77"/>
      <c r="OYB19" s="77"/>
      <c r="OYC19" s="77"/>
      <c r="OYD19" s="77"/>
      <c r="OYE19" s="77"/>
      <c r="OYF19" s="77"/>
      <c r="OYG19" s="77"/>
      <c r="OYH19" s="77"/>
      <c r="OYI19" s="77"/>
      <c r="OYJ19" s="77"/>
      <c r="OYK19" s="77"/>
      <c r="OYL19" s="77"/>
      <c r="OYM19" s="77"/>
      <c r="OYN19" s="77"/>
      <c r="OYO19" s="77"/>
      <c r="OYP19" s="77"/>
      <c r="OYQ19" s="77"/>
      <c r="OYR19" s="77"/>
      <c r="OYS19" s="77"/>
      <c r="OYT19" s="77"/>
      <c r="OYU19" s="77"/>
      <c r="OYV19" s="77"/>
      <c r="OYW19" s="77"/>
      <c r="OYX19" s="77"/>
      <c r="OYY19" s="77"/>
      <c r="OYZ19" s="77"/>
      <c r="OZA19" s="77"/>
      <c r="OZB19" s="77"/>
      <c r="OZC19" s="77"/>
      <c r="OZD19" s="77"/>
      <c r="OZE19" s="77"/>
      <c r="OZF19" s="77"/>
      <c r="OZG19" s="77"/>
      <c r="OZH19" s="77"/>
      <c r="OZI19" s="77"/>
      <c r="OZJ19" s="77"/>
      <c r="OZK19" s="77"/>
      <c r="OZL19" s="77"/>
      <c r="OZM19" s="77"/>
      <c r="OZN19" s="77"/>
      <c r="OZO19" s="77"/>
      <c r="OZP19" s="77"/>
      <c r="OZQ19" s="77"/>
      <c r="OZR19" s="77"/>
      <c r="OZS19" s="77"/>
      <c r="OZT19" s="77"/>
      <c r="OZU19" s="77"/>
      <c r="OZV19" s="77"/>
      <c r="OZW19" s="77"/>
      <c r="OZX19" s="77"/>
      <c r="OZY19" s="77"/>
      <c r="OZZ19" s="77"/>
      <c r="PAA19" s="77"/>
      <c r="PAB19" s="77"/>
      <c r="PAC19" s="77"/>
      <c r="PAD19" s="77"/>
      <c r="PAE19" s="77"/>
      <c r="PAF19" s="77"/>
      <c r="PAG19" s="77"/>
      <c r="PAH19" s="77"/>
      <c r="PAI19" s="77"/>
      <c r="PAJ19" s="77"/>
      <c r="PAK19" s="77"/>
      <c r="PAL19" s="77"/>
      <c r="PAM19" s="77"/>
      <c r="PAN19" s="77"/>
      <c r="PAO19" s="77"/>
      <c r="PAP19" s="77"/>
      <c r="PAQ19" s="77"/>
      <c r="PAR19" s="77"/>
      <c r="PAS19" s="77"/>
      <c r="PAT19" s="77"/>
      <c r="PAU19" s="77"/>
      <c r="PAV19" s="77"/>
      <c r="PAW19" s="77"/>
      <c r="PAX19" s="77"/>
      <c r="PAY19" s="77"/>
      <c r="PAZ19" s="77"/>
      <c r="PBA19" s="77"/>
      <c r="PBB19" s="77"/>
      <c r="PBC19" s="77"/>
      <c r="PBD19" s="77"/>
      <c r="PBE19" s="77"/>
      <c r="PBF19" s="77"/>
      <c r="PBG19" s="77"/>
      <c r="PBH19" s="77"/>
      <c r="PBI19" s="77"/>
      <c r="PBJ19" s="77"/>
      <c r="PBK19" s="77"/>
      <c r="PBL19" s="77"/>
      <c r="PBM19" s="77"/>
      <c r="PBN19" s="77"/>
      <c r="PBO19" s="77"/>
      <c r="PBP19" s="77"/>
      <c r="PBQ19" s="77"/>
      <c r="PBR19" s="77"/>
      <c r="PBS19" s="77"/>
      <c r="PBT19" s="77"/>
      <c r="PBU19" s="77"/>
      <c r="PBV19" s="77"/>
      <c r="PBW19" s="77"/>
      <c r="PBX19" s="77"/>
      <c r="PBY19" s="77"/>
      <c r="PBZ19" s="77"/>
      <c r="PCA19" s="77"/>
      <c r="PCB19" s="77"/>
      <c r="PCC19" s="77"/>
      <c r="PCD19" s="77"/>
      <c r="PCE19" s="77"/>
      <c r="PCF19" s="77"/>
      <c r="PCG19" s="77"/>
      <c r="PCH19" s="77"/>
      <c r="PCI19" s="77"/>
      <c r="PCJ19" s="77"/>
      <c r="PCK19" s="77"/>
      <c r="PCL19" s="77"/>
      <c r="PCM19" s="77"/>
      <c r="PCN19" s="77"/>
      <c r="PCO19" s="77"/>
      <c r="PCP19" s="77"/>
      <c r="PCQ19" s="77"/>
      <c r="PCR19" s="77"/>
      <c r="PCS19" s="77"/>
      <c r="PCT19" s="77"/>
      <c r="PCU19" s="77"/>
      <c r="PCV19" s="77"/>
      <c r="PCW19" s="77"/>
      <c r="PCX19" s="77"/>
      <c r="PCY19" s="77"/>
      <c r="PCZ19" s="77"/>
      <c r="PDA19" s="77"/>
      <c r="PDB19" s="77"/>
      <c r="PDC19" s="77"/>
      <c r="PDD19" s="77"/>
      <c r="PDE19" s="77"/>
      <c r="PDF19" s="77"/>
      <c r="PDG19" s="77"/>
      <c r="PDH19" s="77"/>
      <c r="PDI19" s="77"/>
      <c r="PDJ19" s="77"/>
      <c r="PDK19" s="77"/>
      <c r="PDL19" s="77"/>
      <c r="PDM19" s="77"/>
      <c r="PDN19" s="77"/>
      <c r="PDO19" s="77"/>
      <c r="PDP19" s="77"/>
      <c r="PDQ19" s="77"/>
      <c r="PDR19" s="77"/>
      <c r="PDS19" s="77"/>
      <c r="PDT19" s="77"/>
      <c r="PDU19" s="77"/>
      <c r="PDV19" s="77"/>
      <c r="PDW19" s="77"/>
      <c r="PDX19" s="77"/>
      <c r="PDY19" s="77"/>
      <c r="PDZ19" s="77"/>
      <c r="PEA19" s="77"/>
      <c r="PEB19" s="77"/>
      <c r="PEC19" s="77"/>
      <c r="PED19" s="77"/>
      <c r="PEE19" s="77"/>
      <c r="PEF19" s="77"/>
      <c r="PEG19" s="77"/>
      <c r="PEH19" s="77"/>
      <c r="PEI19" s="77"/>
      <c r="PEJ19" s="77"/>
      <c r="PEK19" s="77"/>
      <c r="PEL19" s="77"/>
      <c r="PEM19" s="77"/>
      <c r="PEN19" s="77"/>
      <c r="PEO19" s="77"/>
      <c r="PEP19" s="77"/>
      <c r="PEQ19" s="77"/>
      <c r="PER19" s="77"/>
      <c r="PES19" s="77"/>
      <c r="PET19" s="77"/>
      <c r="PEU19" s="77"/>
      <c r="PEV19" s="77"/>
      <c r="PEW19" s="77"/>
      <c r="PEX19" s="77"/>
      <c r="PEY19" s="77"/>
      <c r="PEZ19" s="77"/>
      <c r="PFA19" s="77"/>
      <c r="PFB19" s="77"/>
      <c r="PFC19" s="77"/>
      <c r="PFD19" s="77"/>
      <c r="PFE19" s="77"/>
      <c r="PFF19" s="77"/>
      <c r="PFG19" s="77"/>
      <c r="PFH19" s="77"/>
      <c r="PFI19" s="77"/>
      <c r="PFJ19" s="77"/>
      <c r="PFK19" s="77"/>
      <c r="PFL19" s="77"/>
      <c r="PFM19" s="77"/>
      <c r="PFN19" s="77"/>
      <c r="PFO19" s="77"/>
      <c r="PFP19" s="77"/>
      <c r="PFQ19" s="77"/>
      <c r="PFR19" s="77"/>
      <c r="PFS19" s="77"/>
      <c r="PFT19" s="77"/>
      <c r="PFU19" s="77"/>
      <c r="PFV19" s="77"/>
      <c r="PFW19" s="77"/>
      <c r="PFX19" s="77"/>
      <c r="PFY19" s="77"/>
      <c r="PFZ19" s="77"/>
      <c r="PGA19" s="77"/>
      <c r="PGB19" s="77"/>
      <c r="PGC19" s="77"/>
      <c r="PGD19" s="77"/>
      <c r="PGE19" s="77"/>
      <c r="PGF19" s="77"/>
      <c r="PGG19" s="77"/>
      <c r="PGH19" s="77"/>
      <c r="PGI19" s="77"/>
      <c r="PGJ19" s="77"/>
      <c r="PGK19" s="77"/>
      <c r="PGL19" s="77"/>
      <c r="PGM19" s="77"/>
      <c r="PGN19" s="77"/>
      <c r="PGO19" s="77"/>
      <c r="PGP19" s="77"/>
      <c r="PGQ19" s="77"/>
      <c r="PGR19" s="77"/>
      <c r="PGS19" s="77"/>
      <c r="PGT19" s="77"/>
      <c r="PGU19" s="77"/>
      <c r="PGV19" s="77"/>
      <c r="PGW19" s="77"/>
      <c r="PGX19" s="77"/>
      <c r="PGY19" s="77"/>
      <c r="PGZ19" s="77"/>
      <c r="PHA19" s="77"/>
      <c r="PHB19" s="77"/>
      <c r="PHC19" s="77"/>
      <c r="PHD19" s="77"/>
      <c r="PHE19" s="77"/>
      <c r="PHF19" s="77"/>
      <c r="PHG19" s="77"/>
      <c r="PHH19" s="77"/>
      <c r="PHI19" s="77"/>
      <c r="PHJ19" s="77"/>
      <c r="PHK19" s="77"/>
      <c r="PHL19" s="77"/>
      <c r="PHM19" s="77"/>
      <c r="PHN19" s="77"/>
      <c r="PHO19" s="77"/>
      <c r="PHP19" s="77"/>
      <c r="PHQ19" s="77"/>
      <c r="PHR19" s="77"/>
      <c r="PHS19" s="77"/>
      <c r="PHT19" s="77"/>
      <c r="PHU19" s="77"/>
      <c r="PHV19" s="77"/>
      <c r="PHW19" s="77"/>
      <c r="PHX19" s="77"/>
      <c r="PHY19" s="77"/>
      <c r="PHZ19" s="77"/>
      <c r="PIA19" s="77"/>
      <c r="PIB19" s="77"/>
      <c r="PIC19" s="77"/>
      <c r="PID19" s="77"/>
      <c r="PIE19" s="77"/>
      <c r="PIF19" s="77"/>
      <c r="PIG19" s="77"/>
      <c r="PIH19" s="77"/>
      <c r="PII19" s="77"/>
      <c r="PIJ19" s="77"/>
      <c r="PIK19" s="77"/>
      <c r="PIL19" s="77"/>
      <c r="PIM19" s="77"/>
      <c r="PIN19" s="77"/>
      <c r="PIO19" s="77"/>
      <c r="PIP19" s="77"/>
      <c r="PIQ19" s="77"/>
      <c r="PIR19" s="77"/>
      <c r="PIS19" s="77"/>
      <c r="PIT19" s="77"/>
      <c r="PIU19" s="77"/>
      <c r="PIV19" s="77"/>
      <c r="PIW19" s="77"/>
      <c r="PIX19" s="77"/>
      <c r="PIY19" s="77"/>
      <c r="PIZ19" s="77"/>
      <c r="PJA19" s="77"/>
      <c r="PJB19" s="77"/>
      <c r="PJC19" s="77"/>
      <c r="PJD19" s="77"/>
      <c r="PJE19" s="77"/>
      <c r="PJF19" s="77"/>
      <c r="PJG19" s="77"/>
      <c r="PJH19" s="77"/>
      <c r="PJI19" s="77"/>
      <c r="PJJ19" s="77"/>
      <c r="PJK19" s="77"/>
      <c r="PJL19" s="77"/>
      <c r="PJM19" s="77"/>
      <c r="PJN19" s="77"/>
      <c r="PJO19" s="77"/>
      <c r="PJP19" s="77"/>
      <c r="PJQ19" s="77"/>
      <c r="PJR19" s="77"/>
      <c r="PJS19" s="77"/>
      <c r="PJT19" s="77"/>
      <c r="PJU19" s="77"/>
      <c r="PJV19" s="77"/>
      <c r="PJW19" s="77"/>
      <c r="PJX19" s="77"/>
      <c r="PJY19" s="77"/>
      <c r="PJZ19" s="77"/>
      <c r="PKA19" s="77"/>
      <c r="PKB19" s="77"/>
      <c r="PKC19" s="77"/>
      <c r="PKD19" s="77"/>
      <c r="PKE19" s="77"/>
      <c r="PKF19" s="77"/>
      <c r="PKG19" s="77"/>
      <c r="PKH19" s="77"/>
      <c r="PKI19" s="77"/>
      <c r="PKJ19" s="77"/>
      <c r="PKK19" s="77"/>
      <c r="PKL19" s="77"/>
      <c r="PKM19" s="77"/>
      <c r="PKN19" s="77"/>
      <c r="PKO19" s="77"/>
      <c r="PKP19" s="77"/>
      <c r="PKQ19" s="77"/>
      <c r="PKR19" s="77"/>
      <c r="PKS19" s="77"/>
      <c r="PKT19" s="77"/>
      <c r="PKU19" s="77"/>
      <c r="PKV19" s="77"/>
      <c r="PKW19" s="77"/>
      <c r="PKX19" s="77"/>
      <c r="PKY19" s="77"/>
      <c r="PKZ19" s="77"/>
      <c r="PLA19" s="77"/>
      <c r="PLB19" s="77"/>
      <c r="PLC19" s="77"/>
      <c r="PLD19" s="77"/>
      <c r="PLE19" s="77"/>
      <c r="PLF19" s="77"/>
      <c r="PLG19" s="77"/>
      <c r="PLH19" s="77"/>
      <c r="PLI19" s="77"/>
      <c r="PLJ19" s="77"/>
      <c r="PLK19" s="77"/>
      <c r="PLL19" s="77"/>
      <c r="PLM19" s="77"/>
      <c r="PLN19" s="77"/>
      <c r="PLO19" s="77"/>
      <c r="PLP19" s="77"/>
      <c r="PLQ19" s="77"/>
      <c r="PLR19" s="77"/>
      <c r="PLS19" s="77"/>
      <c r="PLT19" s="77"/>
      <c r="PLU19" s="77"/>
      <c r="PLV19" s="77"/>
      <c r="PLW19" s="77"/>
      <c r="PLX19" s="77"/>
      <c r="PLY19" s="77"/>
      <c r="PLZ19" s="77"/>
      <c r="PMA19" s="77"/>
      <c r="PMB19" s="77"/>
      <c r="PMC19" s="77"/>
      <c r="PMD19" s="77"/>
      <c r="PME19" s="77"/>
      <c r="PMF19" s="77"/>
      <c r="PMG19" s="77"/>
      <c r="PMH19" s="77"/>
      <c r="PMI19" s="77"/>
      <c r="PMJ19" s="77"/>
      <c r="PMK19" s="77"/>
      <c r="PML19" s="77"/>
      <c r="PMM19" s="77"/>
      <c r="PMN19" s="77"/>
      <c r="PMO19" s="77"/>
      <c r="PMP19" s="77"/>
      <c r="PMQ19" s="77"/>
      <c r="PMR19" s="77"/>
      <c r="PMS19" s="77"/>
      <c r="PMT19" s="77"/>
      <c r="PMU19" s="77"/>
      <c r="PMV19" s="77"/>
      <c r="PMW19" s="77"/>
      <c r="PMX19" s="77"/>
      <c r="PMY19" s="77"/>
      <c r="PMZ19" s="77"/>
      <c r="PNA19" s="77"/>
      <c r="PNB19" s="77"/>
      <c r="PNC19" s="77"/>
      <c r="PND19" s="77"/>
      <c r="PNE19" s="77"/>
      <c r="PNF19" s="77"/>
      <c r="PNG19" s="77"/>
      <c r="PNH19" s="77"/>
      <c r="PNI19" s="77"/>
      <c r="PNJ19" s="77"/>
      <c r="PNK19" s="77"/>
      <c r="PNL19" s="77"/>
      <c r="PNM19" s="77"/>
      <c r="PNN19" s="77"/>
      <c r="PNO19" s="77"/>
      <c r="PNP19" s="77"/>
      <c r="PNQ19" s="77"/>
      <c r="PNR19" s="77"/>
      <c r="PNS19" s="77"/>
      <c r="PNT19" s="77"/>
      <c r="PNU19" s="77"/>
      <c r="PNV19" s="77"/>
      <c r="PNW19" s="77"/>
      <c r="PNX19" s="77"/>
      <c r="PNY19" s="77"/>
      <c r="PNZ19" s="77"/>
      <c r="POA19" s="77"/>
      <c r="POB19" s="77"/>
      <c r="POC19" s="77"/>
      <c r="POD19" s="77"/>
      <c r="POE19" s="77"/>
      <c r="POF19" s="77"/>
      <c r="POG19" s="77"/>
      <c r="POH19" s="77"/>
      <c r="POI19" s="77"/>
      <c r="POJ19" s="77"/>
      <c r="POK19" s="77"/>
      <c r="POL19" s="77"/>
      <c r="POM19" s="77"/>
      <c r="PON19" s="77"/>
      <c r="POO19" s="77"/>
      <c r="POP19" s="77"/>
      <c r="POQ19" s="77"/>
      <c r="POR19" s="77"/>
      <c r="POS19" s="77"/>
      <c r="POT19" s="77"/>
      <c r="POU19" s="77"/>
      <c r="POV19" s="77"/>
      <c r="POW19" s="77"/>
      <c r="POX19" s="77"/>
      <c r="POY19" s="77"/>
      <c r="POZ19" s="77"/>
      <c r="PPA19" s="77"/>
      <c r="PPB19" s="77"/>
      <c r="PPC19" s="77"/>
      <c r="PPD19" s="77"/>
      <c r="PPE19" s="77"/>
      <c r="PPF19" s="77"/>
      <c r="PPG19" s="77"/>
      <c r="PPH19" s="77"/>
      <c r="PPI19" s="77"/>
      <c r="PPJ19" s="77"/>
      <c r="PPK19" s="77"/>
      <c r="PPL19" s="77"/>
      <c r="PPM19" s="77"/>
      <c r="PPN19" s="77"/>
      <c r="PPO19" s="77"/>
      <c r="PPP19" s="77"/>
      <c r="PPQ19" s="77"/>
      <c r="PPR19" s="77"/>
      <c r="PPS19" s="77"/>
      <c r="PPT19" s="77"/>
      <c r="PPU19" s="77"/>
      <c r="PPV19" s="77"/>
      <c r="PPW19" s="77"/>
      <c r="PPX19" s="77"/>
      <c r="PPY19" s="77"/>
      <c r="PPZ19" s="77"/>
      <c r="PQA19" s="77"/>
      <c r="PQB19" s="77"/>
      <c r="PQC19" s="77"/>
      <c r="PQD19" s="77"/>
      <c r="PQE19" s="77"/>
      <c r="PQF19" s="77"/>
      <c r="PQG19" s="77"/>
      <c r="PQH19" s="77"/>
      <c r="PQI19" s="77"/>
      <c r="PQJ19" s="77"/>
      <c r="PQK19" s="77"/>
      <c r="PQL19" s="77"/>
      <c r="PQM19" s="77"/>
      <c r="PQN19" s="77"/>
      <c r="PQO19" s="77"/>
      <c r="PQP19" s="77"/>
      <c r="PQQ19" s="77"/>
      <c r="PQR19" s="77"/>
      <c r="PQS19" s="77"/>
      <c r="PQT19" s="77"/>
      <c r="PQU19" s="77"/>
      <c r="PQV19" s="77"/>
      <c r="PQW19" s="77"/>
      <c r="PQX19" s="77"/>
      <c r="PQY19" s="77"/>
      <c r="PQZ19" s="77"/>
      <c r="PRA19" s="77"/>
      <c r="PRB19" s="77"/>
      <c r="PRC19" s="77"/>
      <c r="PRD19" s="77"/>
      <c r="PRE19" s="77"/>
      <c r="PRF19" s="77"/>
      <c r="PRG19" s="77"/>
      <c r="PRH19" s="77"/>
      <c r="PRI19" s="77"/>
      <c r="PRJ19" s="77"/>
      <c r="PRK19" s="77"/>
      <c r="PRL19" s="77"/>
      <c r="PRM19" s="77"/>
      <c r="PRN19" s="77"/>
      <c r="PRO19" s="77"/>
      <c r="PRP19" s="77"/>
      <c r="PRQ19" s="77"/>
      <c r="PRR19" s="77"/>
      <c r="PRS19" s="77"/>
      <c r="PRT19" s="77"/>
      <c r="PRU19" s="77"/>
      <c r="PRV19" s="77"/>
      <c r="PRW19" s="77"/>
      <c r="PRX19" s="77"/>
      <c r="PRY19" s="77"/>
      <c r="PRZ19" s="77"/>
      <c r="PSA19" s="77"/>
      <c r="PSB19" s="77"/>
      <c r="PSC19" s="77"/>
      <c r="PSD19" s="77"/>
      <c r="PSE19" s="77"/>
      <c r="PSF19" s="77"/>
      <c r="PSG19" s="77"/>
      <c r="PSH19" s="77"/>
      <c r="PSI19" s="77"/>
      <c r="PSJ19" s="77"/>
      <c r="PSK19" s="77"/>
      <c r="PSL19" s="77"/>
      <c r="PSM19" s="77"/>
      <c r="PSN19" s="77"/>
      <c r="PSO19" s="77"/>
      <c r="PSP19" s="77"/>
      <c r="PSQ19" s="77"/>
      <c r="PSR19" s="77"/>
      <c r="PSS19" s="77"/>
      <c r="PST19" s="77"/>
      <c r="PSU19" s="77"/>
      <c r="PSV19" s="77"/>
      <c r="PSW19" s="77"/>
      <c r="PSX19" s="77"/>
      <c r="PSY19" s="77"/>
      <c r="PSZ19" s="77"/>
      <c r="PTA19" s="77"/>
      <c r="PTB19" s="77"/>
      <c r="PTC19" s="77"/>
      <c r="PTD19" s="77"/>
      <c r="PTE19" s="77"/>
      <c r="PTF19" s="77"/>
      <c r="PTG19" s="77"/>
      <c r="PTH19" s="77"/>
      <c r="PTI19" s="77"/>
      <c r="PTJ19" s="77"/>
      <c r="PTK19" s="77"/>
      <c r="PTL19" s="77"/>
      <c r="PTM19" s="77"/>
      <c r="PTN19" s="77"/>
      <c r="PTO19" s="77"/>
      <c r="PTP19" s="77"/>
      <c r="PTQ19" s="77"/>
      <c r="PTR19" s="77"/>
      <c r="PTS19" s="77"/>
      <c r="PTT19" s="77"/>
      <c r="PTU19" s="77"/>
      <c r="PTV19" s="77"/>
      <c r="PTW19" s="77"/>
      <c r="PTX19" s="77"/>
      <c r="PTY19" s="77"/>
      <c r="PTZ19" s="77"/>
      <c r="PUA19" s="77"/>
      <c r="PUB19" s="77"/>
      <c r="PUC19" s="77"/>
      <c r="PUD19" s="77"/>
      <c r="PUE19" s="77"/>
      <c r="PUF19" s="77"/>
      <c r="PUG19" s="77"/>
      <c r="PUH19" s="77"/>
      <c r="PUI19" s="77"/>
      <c r="PUJ19" s="77"/>
      <c r="PUK19" s="77"/>
      <c r="PUL19" s="77"/>
      <c r="PUM19" s="77"/>
      <c r="PUN19" s="77"/>
      <c r="PUO19" s="77"/>
      <c r="PUP19" s="77"/>
      <c r="PUQ19" s="77"/>
      <c r="PUR19" s="77"/>
      <c r="PUS19" s="77"/>
      <c r="PUT19" s="77"/>
      <c r="PUU19" s="77"/>
      <c r="PUV19" s="77"/>
      <c r="PUW19" s="77"/>
      <c r="PUX19" s="77"/>
      <c r="PUY19" s="77"/>
      <c r="PUZ19" s="77"/>
      <c r="PVA19" s="77"/>
      <c r="PVB19" s="77"/>
      <c r="PVC19" s="77"/>
      <c r="PVD19" s="77"/>
      <c r="PVE19" s="77"/>
      <c r="PVF19" s="77"/>
      <c r="PVG19" s="77"/>
      <c r="PVH19" s="77"/>
      <c r="PVI19" s="77"/>
      <c r="PVJ19" s="77"/>
      <c r="PVK19" s="77"/>
      <c r="PVL19" s="77"/>
      <c r="PVM19" s="77"/>
      <c r="PVN19" s="77"/>
      <c r="PVO19" s="77"/>
      <c r="PVP19" s="77"/>
      <c r="PVQ19" s="77"/>
      <c r="PVR19" s="77"/>
      <c r="PVS19" s="77"/>
      <c r="PVT19" s="77"/>
      <c r="PVU19" s="77"/>
      <c r="PVV19" s="77"/>
      <c r="PVW19" s="77"/>
      <c r="PVX19" s="77"/>
      <c r="PVY19" s="77"/>
      <c r="PVZ19" s="77"/>
      <c r="PWA19" s="77"/>
      <c r="PWB19" s="77"/>
      <c r="PWC19" s="77"/>
      <c r="PWD19" s="77"/>
      <c r="PWE19" s="77"/>
      <c r="PWF19" s="77"/>
      <c r="PWG19" s="77"/>
      <c r="PWH19" s="77"/>
      <c r="PWI19" s="77"/>
      <c r="PWJ19" s="77"/>
      <c r="PWK19" s="77"/>
      <c r="PWL19" s="77"/>
      <c r="PWM19" s="77"/>
      <c r="PWN19" s="77"/>
      <c r="PWO19" s="77"/>
      <c r="PWP19" s="77"/>
      <c r="PWQ19" s="77"/>
      <c r="PWR19" s="77"/>
      <c r="PWS19" s="77"/>
      <c r="PWT19" s="77"/>
      <c r="PWU19" s="77"/>
      <c r="PWV19" s="77"/>
      <c r="PWW19" s="77"/>
      <c r="PWX19" s="77"/>
      <c r="PWY19" s="77"/>
      <c r="PWZ19" s="77"/>
      <c r="PXA19" s="77"/>
      <c r="PXB19" s="77"/>
      <c r="PXC19" s="77"/>
      <c r="PXD19" s="77"/>
      <c r="PXE19" s="77"/>
      <c r="PXF19" s="77"/>
      <c r="PXG19" s="77"/>
      <c r="PXH19" s="77"/>
      <c r="PXI19" s="77"/>
      <c r="PXJ19" s="77"/>
      <c r="PXK19" s="77"/>
      <c r="PXL19" s="77"/>
      <c r="PXM19" s="77"/>
      <c r="PXN19" s="77"/>
      <c r="PXO19" s="77"/>
      <c r="PXP19" s="77"/>
      <c r="PXQ19" s="77"/>
      <c r="PXR19" s="77"/>
      <c r="PXS19" s="77"/>
      <c r="PXT19" s="77"/>
      <c r="PXU19" s="77"/>
      <c r="PXV19" s="77"/>
      <c r="PXW19" s="77"/>
      <c r="PXX19" s="77"/>
      <c r="PXY19" s="77"/>
      <c r="PXZ19" s="77"/>
      <c r="PYA19" s="77"/>
      <c r="PYB19" s="77"/>
      <c r="PYC19" s="77"/>
      <c r="PYD19" s="77"/>
      <c r="PYE19" s="77"/>
      <c r="PYF19" s="77"/>
      <c r="PYG19" s="77"/>
      <c r="PYH19" s="77"/>
      <c r="PYI19" s="77"/>
      <c r="PYJ19" s="77"/>
      <c r="PYK19" s="77"/>
      <c r="PYL19" s="77"/>
      <c r="PYM19" s="77"/>
      <c r="PYN19" s="77"/>
      <c r="PYO19" s="77"/>
      <c r="PYP19" s="77"/>
      <c r="PYQ19" s="77"/>
      <c r="PYR19" s="77"/>
      <c r="PYS19" s="77"/>
      <c r="PYT19" s="77"/>
      <c r="PYU19" s="77"/>
      <c r="PYV19" s="77"/>
      <c r="PYW19" s="77"/>
      <c r="PYX19" s="77"/>
      <c r="PYY19" s="77"/>
      <c r="PYZ19" s="77"/>
      <c r="PZA19" s="77"/>
      <c r="PZB19" s="77"/>
      <c r="PZC19" s="77"/>
      <c r="PZD19" s="77"/>
      <c r="PZE19" s="77"/>
      <c r="PZF19" s="77"/>
      <c r="PZG19" s="77"/>
      <c r="PZH19" s="77"/>
      <c r="PZI19" s="77"/>
      <c r="PZJ19" s="77"/>
      <c r="PZK19" s="77"/>
      <c r="PZL19" s="77"/>
      <c r="PZM19" s="77"/>
      <c r="PZN19" s="77"/>
      <c r="PZO19" s="77"/>
      <c r="PZP19" s="77"/>
      <c r="PZQ19" s="77"/>
      <c r="PZR19" s="77"/>
      <c r="PZS19" s="77"/>
      <c r="PZT19" s="77"/>
      <c r="PZU19" s="77"/>
      <c r="PZV19" s="77"/>
      <c r="PZW19" s="77"/>
      <c r="PZX19" s="77"/>
      <c r="PZY19" s="77"/>
      <c r="PZZ19" s="77"/>
      <c r="QAA19" s="77"/>
      <c r="QAB19" s="77"/>
      <c r="QAC19" s="77"/>
      <c r="QAD19" s="77"/>
      <c r="QAE19" s="77"/>
      <c r="QAF19" s="77"/>
      <c r="QAG19" s="77"/>
      <c r="QAH19" s="77"/>
      <c r="QAI19" s="77"/>
      <c r="QAJ19" s="77"/>
      <c r="QAK19" s="77"/>
      <c r="QAL19" s="77"/>
      <c r="QAM19" s="77"/>
      <c r="QAN19" s="77"/>
      <c r="QAO19" s="77"/>
      <c r="QAP19" s="77"/>
      <c r="QAQ19" s="77"/>
      <c r="QAR19" s="77"/>
      <c r="QAS19" s="77"/>
      <c r="QAT19" s="77"/>
      <c r="QAU19" s="77"/>
      <c r="QAV19" s="77"/>
      <c r="QAW19" s="77"/>
      <c r="QAX19" s="77"/>
      <c r="QAY19" s="77"/>
      <c r="QAZ19" s="77"/>
      <c r="QBA19" s="77"/>
      <c r="QBB19" s="77"/>
      <c r="QBC19" s="77"/>
      <c r="QBD19" s="77"/>
      <c r="QBE19" s="77"/>
      <c r="QBF19" s="77"/>
      <c r="QBG19" s="77"/>
      <c r="QBH19" s="77"/>
      <c r="QBI19" s="77"/>
      <c r="QBJ19" s="77"/>
      <c r="QBK19" s="77"/>
      <c r="QBL19" s="77"/>
      <c r="QBM19" s="77"/>
      <c r="QBN19" s="77"/>
      <c r="QBO19" s="77"/>
      <c r="QBP19" s="77"/>
      <c r="QBQ19" s="77"/>
      <c r="QBR19" s="77"/>
      <c r="QBS19" s="77"/>
      <c r="QBT19" s="77"/>
      <c r="QBU19" s="77"/>
      <c r="QBV19" s="77"/>
      <c r="QBW19" s="77"/>
      <c r="QBX19" s="77"/>
      <c r="QBY19" s="77"/>
      <c r="QBZ19" s="77"/>
      <c r="QCA19" s="77"/>
      <c r="QCB19" s="77"/>
      <c r="QCC19" s="77"/>
      <c r="QCD19" s="77"/>
      <c r="QCE19" s="77"/>
      <c r="QCF19" s="77"/>
      <c r="QCG19" s="77"/>
      <c r="QCH19" s="77"/>
      <c r="QCI19" s="77"/>
      <c r="QCJ19" s="77"/>
      <c r="QCK19" s="77"/>
      <c r="QCL19" s="77"/>
      <c r="QCM19" s="77"/>
      <c r="QCN19" s="77"/>
      <c r="QCO19" s="77"/>
      <c r="QCP19" s="77"/>
      <c r="QCQ19" s="77"/>
      <c r="QCR19" s="77"/>
      <c r="QCS19" s="77"/>
      <c r="QCT19" s="77"/>
      <c r="QCU19" s="77"/>
      <c r="QCV19" s="77"/>
      <c r="QCW19" s="77"/>
      <c r="QCX19" s="77"/>
      <c r="QCY19" s="77"/>
      <c r="QCZ19" s="77"/>
      <c r="QDA19" s="77"/>
      <c r="QDB19" s="77"/>
      <c r="QDC19" s="77"/>
      <c r="QDD19" s="77"/>
      <c r="QDE19" s="77"/>
      <c r="QDF19" s="77"/>
      <c r="QDG19" s="77"/>
      <c r="QDH19" s="77"/>
      <c r="QDI19" s="77"/>
      <c r="QDJ19" s="77"/>
      <c r="QDK19" s="77"/>
      <c r="QDL19" s="77"/>
      <c r="QDM19" s="77"/>
      <c r="QDN19" s="77"/>
      <c r="QDO19" s="77"/>
      <c r="QDP19" s="77"/>
      <c r="QDQ19" s="77"/>
      <c r="QDR19" s="77"/>
      <c r="QDS19" s="77"/>
      <c r="QDT19" s="77"/>
      <c r="QDU19" s="77"/>
      <c r="QDV19" s="77"/>
      <c r="QDW19" s="77"/>
      <c r="QDX19" s="77"/>
      <c r="QDY19" s="77"/>
      <c r="QDZ19" s="77"/>
      <c r="QEA19" s="77"/>
      <c r="QEB19" s="77"/>
      <c r="QEC19" s="77"/>
      <c r="QED19" s="77"/>
      <c r="QEE19" s="77"/>
      <c r="QEF19" s="77"/>
      <c r="QEG19" s="77"/>
      <c r="QEH19" s="77"/>
      <c r="QEI19" s="77"/>
      <c r="QEJ19" s="77"/>
      <c r="QEK19" s="77"/>
      <c r="QEL19" s="77"/>
      <c r="QEM19" s="77"/>
      <c r="QEN19" s="77"/>
      <c r="QEO19" s="77"/>
      <c r="QEP19" s="77"/>
      <c r="QEQ19" s="77"/>
      <c r="QER19" s="77"/>
      <c r="QES19" s="77"/>
      <c r="QET19" s="77"/>
      <c r="QEU19" s="77"/>
      <c r="QEV19" s="77"/>
      <c r="QEW19" s="77"/>
      <c r="QEX19" s="77"/>
      <c r="QEY19" s="77"/>
      <c r="QEZ19" s="77"/>
      <c r="QFA19" s="77"/>
      <c r="QFB19" s="77"/>
      <c r="QFC19" s="77"/>
      <c r="QFD19" s="77"/>
      <c r="QFE19" s="77"/>
      <c r="QFF19" s="77"/>
      <c r="QFG19" s="77"/>
      <c r="QFH19" s="77"/>
      <c r="QFI19" s="77"/>
      <c r="QFJ19" s="77"/>
      <c r="QFK19" s="77"/>
      <c r="QFL19" s="77"/>
      <c r="QFM19" s="77"/>
      <c r="QFN19" s="77"/>
      <c r="QFO19" s="77"/>
      <c r="QFP19" s="77"/>
      <c r="QFQ19" s="77"/>
      <c r="QFR19" s="77"/>
      <c r="QFS19" s="77"/>
      <c r="QFT19" s="77"/>
      <c r="QFU19" s="77"/>
      <c r="QFV19" s="77"/>
      <c r="QFW19" s="77"/>
      <c r="QFX19" s="77"/>
      <c r="QFY19" s="77"/>
      <c r="QFZ19" s="77"/>
      <c r="QGA19" s="77"/>
      <c r="QGB19" s="77"/>
      <c r="QGC19" s="77"/>
      <c r="QGD19" s="77"/>
      <c r="QGE19" s="77"/>
      <c r="QGF19" s="77"/>
      <c r="QGG19" s="77"/>
      <c r="QGH19" s="77"/>
      <c r="QGI19" s="77"/>
      <c r="QGJ19" s="77"/>
      <c r="QGK19" s="77"/>
      <c r="QGL19" s="77"/>
      <c r="QGM19" s="77"/>
      <c r="QGN19" s="77"/>
      <c r="QGO19" s="77"/>
      <c r="QGP19" s="77"/>
      <c r="QGQ19" s="77"/>
      <c r="QGR19" s="77"/>
      <c r="QGS19" s="77"/>
      <c r="QGT19" s="77"/>
      <c r="QGU19" s="77"/>
      <c r="QGV19" s="77"/>
      <c r="QGW19" s="77"/>
      <c r="QGX19" s="77"/>
      <c r="QGY19" s="77"/>
      <c r="QGZ19" s="77"/>
      <c r="QHA19" s="77"/>
      <c r="QHB19" s="77"/>
      <c r="QHC19" s="77"/>
      <c r="QHD19" s="77"/>
      <c r="QHE19" s="77"/>
      <c r="QHF19" s="77"/>
      <c r="QHG19" s="77"/>
      <c r="QHH19" s="77"/>
      <c r="QHI19" s="77"/>
      <c r="QHJ19" s="77"/>
      <c r="QHK19" s="77"/>
      <c r="QHL19" s="77"/>
      <c r="QHM19" s="77"/>
      <c r="QHN19" s="77"/>
      <c r="QHO19" s="77"/>
      <c r="QHP19" s="77"/>
      <c r="QHQ19" s="77"/>
      <c r="QHR19" s="77"/>
      <c r="QHS19" s="77"/>
      <c r="QHT19" s="77"/>
      <c r="QHU19" s="77"/>
      <c r="QHV19" s="77"/>
      <c r="QHW19" s="77"/>
      <c r="QHX19" s="77"/>
      <c r="QHY19" s="77"/>
      <c r="QHZ19" s="77"/>
      <c r="QIA19" s="77"/>
      <c r="QIB19" s="77"/>
      <c r="QIC19" s="77"/>
      <c r="QID19" s="77"/>
      <c r="QIE19" s="77"/>
      <c r="QIF19" s="77"/>
      <c r="QIG19" s="77"/>
      <c r="QIH19" s="77"/>
      <c r="QII19" s="77"/>
      <c r="QIJ19" s="77"/>
      <c r="QIK19" s="77"/>
      <c r="QIL19" s="77"/>
      <c r="QIM19" s="77"/>
      <c r="QIN19" s="77"/>
      <c r="QIO19" s="77"/>
      <c r="QIP19" s="77"/>
      <c r="QIQ19" s="77"/>
      <c r="QIR19" s="77"/>
      <c r="QIS19" s="77"/>
      <c r="QIT19" s="77"/>
      <c r="QIU19" s="77"/>
      <c r="QIV19" s="77"/>
      <c r="QIW19" s="77"/>
      <c r="QIX19" s="77"/>
      <c r="QIY19" s="77"/>
      <c r="QIZ19" s="77"/>
      <c r="QJA19" s="77"/>
      <c r="QJB19" s="77"/>
      <c r="QJC19" s="77"/>
      <c r="QJD19" s="77"/>
      <c r="QJE19" s="77"/>
      <c r="QJF19" s="77"/>
      <c r="QJG19" s="77"/>
      <c r="QJH19" s="77"/>
      <c r="QJI19" s="77"/>
      <c r="QJJ19" s="77"/>
      <c r="QJK19" s="77"/>
      <c r="QJL19" s="77"/>
      <c r="QJM19" s="77"/>
      <c r="QJN19" s="77"/>
      <c r="QJO19" s="77"/>
      <c r="QJP19" s="77"/>
      <c r="QJQ19" s="77"/>
      <c r="QJR19" s="77"/>
      <c r="QJS19" s="77"/>
      <c r="QJT19" s="77"/>
      <c r="QJU19" s="77"/>
      <c r="QJV19" s="77"/>
      <c r="QJW19" s="77"/>
      <c r="QJX19" s="77"/>
      <c r="QJY19" s="77"/>
      <c r="QJZ19" s="77"/>
      <c r="QKA19" s="77"/>
      <c r="QKB19" s="77"/>
      <c r="QKC19" s="77"/>
      <c r="QKD19" s="77"/>
      <c r="QKE19" s="77"/>
      <c r="QKF19" s="77"/>
      <c r="QKG19" s="77"/>
      <c r="QKH19" s="77"/>
      <c r="QKI19" s="77"/>
      <c r="QKJ19" s="77"/>
      <c r="QKK19" s="77"/>
      <c r="QKL19" s="77"/>
      <c r="QKM19" s="77"/>
      <c r="QKN19" s="77"/>
      <c r="QKO19" s="77"/>
      <c r="QKP19" s="77"/>
      <c r="QKQ19" s="77"/>
      <c r="QKR19" s="77"/>
      <c r="QKS19" s="77"/>
      <c r="QKT19" s="77"/>
      <c r="QKU19" s="77"/>
      <c r="QKV19" s="77"/>
      <c r="QKW19" s="77"/>
      <c r="QKX19" s="77"/>
      <c r="QKY19" s="77"/>
      <c r="QKZ19" s="77"/>
      <c r="QLA19" s="77"/>
      <c r="QLB19" s="77"/>
      <c r="QLC19" s="77"/>
      <c r="QLD19" s="77"/>
      <c r="QLE19" s="77"/>
      <c r="QLF19" s="77"/>
      <c r="QLG19" s="77"/>
      <c r="QLH19" s="77"/>
      <c r="QLI19" s="77"/>
      <c r="QLJ19" s="77"/>
      <c r="QLK19" s="77"/>
      <c r="QLL19" s="77"/>
      <c r="QLM19" s="77"/>
      <c r="QLN19" s="77"/>
      <c r="QLO19" s="77"/>
      <c r="QLP19" s="77"/>
      <c r="QLQ19" s="77"/>
      <c r="QLR19" s="77"/>
      <c r="QLS19" s="77"/>
      <c r="QLT19" s="77"/>
      <c r="QLU19" s="77"/>
      <c r="QLV19" s="77"/>
      <c r="QLW19" s="77"/>
      <c r="QLX19" s="77"/>
      <c r="QLY19" s="77"/>
      <c r="QLZ19" s="77"/>
      <c r="QMA19" s="77"/>
      <c r="QMB19" s="77"/>
      <c r="QMC19" s="77"/>
      <c r="QMD19" s="77"/>
      <c r="QME19" s="77"/>
      <c r="QMF19" s="77"/>
      <c r="QMG19" s="77"/>
      <c r="QMH19" s="77"/>
      <c r="QMI19" s="77"/>
      <c r="QMJ19" s="77"/>
      <c r="QMK19" s="77"/>
      <c r="QML19" s="77"/>
      <c r="QMM19" s="77"/>
      <c r="QMN19" s="77"/>
      <c r="QMO19" s="77"/>
      <c r="QMP19" s="77"/>
      <c r="QMQ19" s="77"/>
      <c r="QMR19" s="77"/>
      <c r="QMS19" s="77"/>
      <c r="QMT19" s="77"/>
      <c r="QMU19" s="77"/>
      <c r="QMV19" s="77"/>
      <c r="QMW19" s="77"/>
      <c r="QMX19" s="77"/>
      <c r="QMY19" s="77"/>
      <c r="QMZ19" s="77"/>
      <c r="QNA19" s="77"/>
      <c r="QNB19" s="77"/>
      <c r="QNC19" s="77"/>
      <c r="QND19" s="77"/>
      <c r="QNE19" s="77"/>
      <c r="QNF19" s="77"/>
      <c r="QNG19" s="77"/>
      <c r="QNH19" s="77"/>
      <c r="QNI19" s="77"/>
      <c r="QNJ19" s="77"/>
      <c r="QNK19" s="77"/>
      <c r="QNL19" s="77"/>
      <c r="QNM19" s="77"/>
      <c r="QNN19" s="77"/>
      <c r="QNO19" s="77"/>
      <c r="QNP19" s="77"/>
      <c r="QNQ19" s="77"/>
      <c r="QNR19" s="77"/>
      <c r="QNS19" s="77"/>
      <c r="QNT19" s="77"/>
      <c r="QNU19" s="77"/>
      <c r="QNV19" s="77"/>
      <c r="QNW19" s="77"/>
      <c r="QNX19" s="77"/>
      <c r="QNY19" s="77"/>
      <c r="QNZ19" s="77"/>
      <c r="QOA19" s="77"/>
      <c r="QOB19" s="77"/>
      <c r="QOC19" s="77"/>
      <c r="QOD19" s="77"/>
      <c r="QOE19" s="77"/>
      <c r="QOF19" s="77"/>
      <c r="QOG19" s="77"/>
      <c r="QOH19" s="77"/>
      <c r="QOI19" s="77"/>
      <c r="QOJ19" s="77"/>
      <c r="QOK19" s="77"/>
      <c r="QOL19" s="77"/>
      <c r="QOM19" s="77"/>
      <c r="QON19" s="77"/>
      <c r="QOO19" s="77"/>
      <c r="QOP19" s="77"/>
      <c r="QOQ19" s="77"/>
      <c r="QOR19" s="77"/>
      <c r="QOS19" s="77"/>
      <c r="QOT19" s="77"/>
      <c r="QOU19" s="77"/>
      <c r="QOV19" s="77"/>
      <c r="QOW19" s="77"/>
      <c r="QOX19" s="77"/>
      <c r="QOY19" s="77"/>
      <c r="QOZ19" s="77"/>
      <c r="QPA19" s="77"/>
      <c r="QPB19" s="77"/>
      <c r="QPC19" s="77"/>
      <c r="QPD19" s="77"/>
      <c r="QPE19" s="77"/>
      <c r="QPF19" s="77"/>
      <c r="QPG19" s="77"/>
      <c r="QPH19" s="77"/>
      <c r="QPI19" s="77"/>
      <c r="QPJ19" s="77"/>
      <c r="QPK19" s="77"/>
      <c r="QPL19" s="77"/>
      <c r="QPM19" s="77"/>
      <c r="QPN19" s="77"/>
      <c r="QPO19" s="77"/>
      <c r="QPP19" s="77"/>
      <c r="QPQ19" s="77"/>
      <c r="QPR19" s="77"/>
      <c r="QPS19" s="77"/>
      <c r="QPT19" s="77"/>
      <c r="QPU19" s="77"/>
      <c r="QPV19" s="77"/>
      <c r="QPW19" s="77"/>
      <c r="QPX19" s="77"/>
      <c r="QPY19" s="77"/>
      <c r="QPZ19" s="77"/>
      <c r="QQA19" s="77"/>
      <c r="QQB19" s="77"/>
      <c r="QQC19" s="77"/>
      <c r="QQD19" s="77"/>
      <c r="QQE19" s="77"/>
      <c r="QQF19" s="77"/>
      <c r="QQG19" s="77"/>
      <c r="QQH19" s="77"/>
      <c r="QQI19" s="77"/>
      <c r="QQJ19" s="77"/>
      <c r="QQK19" s="77"/>
      <c r="QQL19" s="77"/>
      <c r="QQM19" s="77"/>
      <c r="QQN19" s="77"/>
      <c r="QQO19" s="77"/>
      <c r="QQP19" s="77"/>
      <c r="QQQ19" s="77"/>
      <c r="QQR19" s="77"/>
      <c r="QQS19" s="77"/>
      <c r="QQT19" s="77"/>
      <c r="QQU19" s="77"/>
      <c r="QQV19" s="77"/>
      <c r="QQW19" s="77"/>
      <c r="QQX19" s="77"/>
      <c r="QQY19" s="77"/>
      <c r="QQZ19" s="77"/>
      <c r="QRA19" s="77"/>
      <c r="QRB19" s="77"/>
      <c r="QRC19" s="77"/>
      <c r="QRD19" s="77"/>
      <c r="QRE19" s="77"/>
      <c r="QRF19" s="77"/>
      <c r="QRG19" s="77"/>
      <c r="QRH19" s="77"/>
      <c r="QRI19" s="77"/>
      <c r="QRJ19" s="77"/>
      <c r="QRK19" s="77"/>
      <c r="QRL19" s="77"/>
      <c r="QRM19" s="77"/>
      <c r="QRN19" s="77"/>
      <c r="QRO19" s="77"/>
      <c r="QRP19" s="77"/>
      <c r="QRQ19" s="77"/>
      <c r="QRR19" s="77"/>
      <c r="QRS19" s="77"/>
      <c r="QRT19" s="77"/>
      <c r="QRU19" s="77"/>
      <c r="QRV19" s="77"/>
      <c r="QRW19" s="77"/>
      <c r="QRX19" s="77"/>
      <c r="QRY19" s="77"/>
      <c r="QRZ19" s="77"/>
      <c r="QSA19" s="77"/>
      <c r="QSB19" s="77"/>
      <c r="QSC19" s="77"/>
      <c r="QSD19" s="77"/>
      <c r="QSE19" s="77"/>
      <c r="QSF19" s="77"/>
      <c r="QSG19" s="77"/>
      <c r="QSH19" s="77"/>
      <c r="QSI19" s="77"/>
      <c r="QSJ19" s="77"/>
      <c r="QSK19" s="77"/>
      <c r="QSL19" s="77"/>
      <c r="QSM19" s="77"/>
      <c r="QSN19" s="77"/>
      <c r="QSO19" s="77"/>
      <c r="QSP19" s="77"/>
      <c r="QSQ19" s="77"/>
      <c r="QSR19" s="77"/>
      <c r="QSS19" s="77"/>
      <c r="QST19" s="77"/>
      <c r="QSU19" s="77"/>
      <c r="QSV19" s="77"/>
      <c r="QSW19" s="77"/>
      <c r="QSX19" s="77"/>
      <c r="QSY19" s="77"/>
      <c r="QSZ19" s="77"/>
      <c r="QTA19" s="77"/>
      <c r="QTB19" s="77"/>
      <c r="QTC19" s="77"/>
      <c r="QTD19" s="77"/>
      <c r="QTE19" s="77"/>
      <c r="QTF19" s="77"/>
      <c r="QTG19" s="77"/>
      <c r="QTH19" s="77"/>
      <c r="QTI19" s="77"/>
      <c r="QTJ19" s="77"/>
      <c r="QTK19" s="77"/>
      <c r="QTL19" s="77"/>
      <c r="QTM19" s="77"/>
      <c r="QTN19" s="77"/>
      <c r="QTO19" s="77"/>
      <c r="QTP19" s="77"/>
      <c r="QTQ19" s="77"/>
      <c r="QTR19" s="77"/>
      <c r="QTS19" s="77"/>
      <c r="QTT19" s="77"/>
      <c r="QTU19" s="77"/>
      <c r="QTV19" s="77"/>
      <c r="QTW19" s="77"/>
      <c r="QTX19" s="77"/>
      <c r="QTY19" s="77"/>
      <c r="QTZ19" s="77"/>
      <c r="QUA19" s="77"/>
      <c r="QUB19" s="77"/>
      <c r="QUC19" s="77"/>
      <c r="QUD19" s="77"/>
      <c r="QUE19" s="77"/>
      <c r="QUF19" s="77"/>
      <c r="QUG19" s="77"/>
      <c r="QUH19" s="77"/>
      <c r="QUI19" s="77"/>
      <c r="QUJ19" s="77"/>
      <c r="QUK19" s="77"/>
      <c r="QUL19" s="77"/>
      <c r="QUM19" s="77"/>
      <c r="QUN19" s="77"/>
      <c r="QUO19" s="77"/>
      <c r="QUP19" s="77"/>
      <c r="QUQ19" s="77"/>
      <c r="QUR19" s="77"/>
      <c r="QUS19" s="77"/>
      <c r="QUT19" s="77"/>
      <c r="QUU19" s="77"/>
      <c r="QUV19" s="77"/>
      <c r="QUW19" s="77"/>
      <c r="QUX19" s="77"/>
      <c r="QUY19" s="77"/>
      <c r="QUZ19" s="77"/>
      <c r="QVA19" s="77"/>
      <c r="QVB19" s="77"/>
      <c r="QVC19" s="77"/>
      <c r="QVD19" s="77"/>
      <c r="QVE19" s="77"/>
      <c r="QVF19" s="77"/>
      <c r="QVG19" s="77"/>
      <c r="QVH19" s="77"/>
      <c r="QVI19" s="77"/>
      <c r="QVJ19" s="77"/>
      <c r="QVK19" s="77"/>
      <c r="QVL19" s="77"/>
      <c r="QVM19" s="77"/>
      <c r="QVN19" s="77"/>
      <c r="QVO19" s="77"/>
      <c r="QVP19" s="77"/>
      <c r="QVQ19" s="77"/>
      <c r="QVR19" s="77"/>
      <c r="QVS19" s="77"/>
      <c r="QVT19" s="77"/>
      <c r="QVU19" s="77"/>
      <c r="QVV19" s="77"/>
      <c r="QVW19" s="77"/>
      <c r="QVX19" s="77"/>
      <c r="QVY19" s="77"/>
      <c r="QVZ19" s="77"/>
      <c r="QWA19" s="77"/>
      <c r="QWB19" s="77"/>
      <c r="QWC19" s="77"/>
      <c r="QWD19" s="77"/>
      <c r="QWE19" s="77"/>
      <c r="QWF19" s="77"/>
      <c r="QWG19" s="77"/>
      <c r="QWH19" s="77"/>
      <c r="QWI19" s="77"/>
      <c r="QWJ19" s="77"/>
      <c r="QWK19" s="77"/>
      <c r="QWL19" s="77"/>
      <c r="QWM19" s="77"/>
      <c r="QWN19" s="77"/>
      <c r="QWO19" s="77"/>
      <c r="QWP19" s="77"/>
      <c r="QWQ19" s="77"/>
      <c r="QWR19" s="77"/>
      <c r="QWS19" s="77"/>
      <c r="QWT19" s="77"/>
      <c r="QWU19" s="77"/>
      <c r="QWV19" s="77"/>
      <c r="QWW19" s="77"/>
      <c r="QWX19" s="77"/>
      <c r="QWY19" s="77"/>
      <c r="QWZ19" s="77"/>
      <c r="QXA19" s="77"/>
      <c r="QXB19" s="77"/>
      <c r="QXC19" s="77"/>
      <c r="QXD19" s="77"/>
      <c r="QXE19" s="77"/>
      <c r="QXF19" s="77"/>
      <c r="QXG19" s="77"/>
      <c r="QXH19" s="77"/>
      <c r="QXI19" s="77"/>
      <c r="QXJ19" s="77"/>
      <c r="QXK19" s="77"/>
      <c r="QXL19" s="77"/>
      <c r="QXM19" s="77"/>
      <c r="QXN19" s="77"/>
      <c r="QXO19" s="77"/>
      <c r="QXP19" s="77"/>
      <c r="QXQ19" s="77"/>
      <c r="QXR19" s="77"/>
      <c r="QXS19" s="77"/>
      <c r="QXT19" s="77"/>
      <c r="QXU19" s="77"/>
      <c r="QXV19" s="77"/>
      <c r="QXW19" s="77"/>
      <c r="QXX19" s="77"/>
      <c r="QXY19" s="77"/>
      <c r="QXZ19" s="77"/>
      <c r="QYA19" s="77"/>
      <c r="QYB19" s="77"/>
      <c r="QYC19" s="77"/>
      <c r="QYD19" s="77"/>
      <c r="QYE19" s="77"/>
      <c r="QYF19" s="77"/>
      <c r="QYG19" s="77"/>
      <c r="QYH19" s="77"/>
      <c r="QYI19" s="77"/>
      <c r="QYJ19" s="77"/>
      <c r="QYK19" s="77"/>
      <c r="QYL19" s="77"/>
      <c r="QYM19" s="77"/>
      <c r="QYN19" s="77"/>
      <c r="QYO19" s="77"/>
      <c r="QYP19" s="77"/>
      <c r="QYQ19" s="77"/>
      <c r="QYR19" s="77"/>
      <c r="QYS19" s="77"/>
      <c r="QYT19" s="77"/>
      <c r="QYU19" s="77"/>
      <c r="QYV19" s="77"/>
      <c r="QYW19" s="77"/>
      <c r="QYX19" s="77"/>
      <c r="QYY19" s="77"/>
      <c r="QYZ19" s="77"/>
      <c r="QZA19" s="77"/>
      <c r="QZB19" s="77"/>
      <c r="QZC19" s="77"/>
      <c r="QZD19" s="77"/>
      <c r="QZE19" s="77"/>
      <c r="QZF19" s="77"/>
      <c r="QZG19" s="77"/>
      <c r="QZH19" s="77"/>
      <c r="QZI19" s="77"/>
      <c r="QZJ19" s="77"/>
      <c r="QZK19" s="77"/>
      <c r="QZL19" s="77"/>
      <c r="QZM19" s="77"/>
      <c r="QZN19" s="77"/>
      <c r="QZO19" s="77"/>
      <c r="QZP19" s="77"/>
      <c r="QZQ19" s="77"/>
      <c r="QZR19" s="77"/>
      <c r="QZS19" s="77"/>
      <c r="QZT19" s="77"/>
      <c r="QZU19" s="77"/>
      <c r="QZV19" s="77"/>
      <c r="QZW19" s="77"/>
      <c r="QZX19" s="77"/>
      <c r="QZY19" s="77"/>
      <c r="QZZ19" s="77"/>
      <c r="RAA19" s="77"/>
      <c r="RAB19" s="77"/>
      <c r="RAC19" s="77"/>
      <c r="RAD19" s="77"/>
      <c r="RAE19" s="77"/>
      <c r="RAF19" s="77"/>
      <c r="RAG19" s="77"/>
      <c r="RAH19" s="77"/>
      <c r="RAI19" s="77"/>
      <c r="RAJ19" s="77"/>
      <c r="RAK19" s="77"/>
      <c r="RAL19" s="77"/>
      <c r="RAM19" s="77"/>
      <c r="RAN19" s="77"/>
      <c r="RAO19" s="77"/>
      <c r="RAP19" s="77"/>
      <c r="RAQ19" s="77"/>
      <c r="RAR19" s="77"/>
      <c r="RAS19" s="77"/>
      <c r="RAT19" s="77"/>
      <c r="RAU19" s="77"/>
      <c r="RAV19" s="77"/>
      <c r="RAW19" s="77"/>
      <c r="RAX19" s="77"/>
      <c r="RAY19" s="77"/>
      <c r="RAZ19" s="77"/>
      <c r="RBA19" s="77"/>
      <c r="RBB19" s="77"/>
      <c r="RBC19" s="77"/>
      <c r="RBD19" s="77"/>
      <c r="RBE19" s="77"/>
      <c r="RBF19" s="77"/>
      <c r="RBG19" s="77"/>
      <c r="RBH19" s="77"/>
      <c r="RBI19" s="77"/>
      <c r="RBJ19" s="77"/>
      <c r="RBK19" s="77"/>
      <c r="RBL19" s="77"/>
      <c r="RBM19" s="77"/>
      <c r="RBN19" s="77"/>
      <c r="RBO19" s="77"/>
      <c r="RBP19" s="77"/>
      <c r="RBQ19" s="77"/>
      <c r="RBR19" s="77"/>
      <c r="RBS19" s="77"/>
      <c r="RBT19" s="77"/>
      <c r="RBU19" s="77"/>
      <c r="RBV19" s="77"/>
      <c r="RBW19" s="77"/>
      <c r="RBX19" s="77"/>
      <c r="RBY19" s="77"/>
      <c r="RBZ19" s="77"/>
      <c r="RCA19" s="77"/>
      <c r="RCB19" s="77"/>
      <c r="RCC19" s="77"/>
      <c r="RCD19" s="77"/>
      <c r="RCE19" s="77"/>
      <c r="RCF19" s="77"/>
      <c r="RCG19" s="77"/>
      <c r="RCH19" s="77"/>
      <c r="RCI19" s="77"/>
      <c r="RCJ19" s="77"/>
      <c r="RCK19" s="77"/>
      <c r="RCL19" s="77"/>
      <c r="RCM19" s="77"/>
      <c r="RCN19" s="77"/>
      <c r="RCO19" s="77"/>
      <c r="RCP19" s="77"/>
      <c r="RCQ19" s="77"/>
      <c r="RCR19" s="77"/>
      <c r="RCS19" s="77"/>
      <c r="RCT19" s="77"/>
      <c r="RCU19" s="77"/>
      <c r="RCV19" s="77"/>
      <c r="RCW19" s="77"/>
      <c r="RCX19" s="77"/>
      <c r="RCY19" s="77"/>
      <c r="RCZ19" s="77"/>
      <c r="RDA19" s="77"/>
      <c r="RDB19" s="77"/>
      <c r="RDC19" s="77"/>
      <c r="RDD19" s="77"/>
      <c r="RDE19" s="77"/>
      <c r="RDF19" s="77"/>
      <c r="RDG19" s="77"/>
      <c r="RDH19" s="77"/>
      <c r="RDI19" s="77"/>
      <c r="RDJ19" s="77"/>
      <c r="RDK19" s="77"/>
      <c r="RDL19" s="77"/>
      <c r="RDM19" s="77"/>
      <c r="RDN19" s="77"/>
      <c r="RDO19" s="77"/>
      <c r="RDP19" s="77"/>
      <c r="RDQ19" s="77"/>
      <c r="RDR19" s="77"/>
      <c r="RDS19" s="77"/>
      <c r="RDT19" s="77"/>
      <c r="RDU19" s="77"/>
      <c r="RDV19" s="77"/>
      <c r="RDW19" s="77"/>
      <c r="RDX19" s="77"/>
      <c r="RDY19" s="77"/>
      <c r="RDZ19" s="77"/>
      <c r="REA19" s="77"/>
      <c r="REB19" s="77"/>
      <c r="REC19" s="77"/>
      <c r="RED19" s="77"/>
      <c r="REE19" s="77"/>
      <c r="REF19" s="77"/>
      <c r="REG19" s="77"/>
      <c r="REH19" s="77"/>
      <c r="REI19" s="77"/>
      <c r="REJ19" s="77"/>
      <c r="REK19" s="77"/>
      <c r="REL19" s="77"/>
      <c r="REM19" s="77"/>
      <c r="REN19" s="77"/>
      <c r="REO19" s="77"/>
      <c r="REP19" s="77"/>
      <c r="REQ19" s="77"/>
      <c r="RER19" s="77"/>
      <c r="RES19" s="77"/>
      <c r="RET19" s="77"/>
      <c r="REU19" s="77"/>
      <c r="REV19" s="77"/>
      <c r="REW19" s="77"/>
      <c r="REX19" s="77"/>
      <c r="REY19" s="77"/>
      <c r="REZ19" s="77"/>
      <c r="RFA19" s="77"/>
      <c r="RFB19" s="77"/>
      <c r="RFC19" s="77"/>
      <c r="RFD19" s="77"/>
      <c r="RFE19" s="77"/>
      <c r="RFF19" s="77"/>
      <c r="RFG19" s="77"/>
      <c r="RFH19" s="77"/>
      <c r="RFI19" s="77"/>
      <c r="RFJ19" s="77"/>
      <c r="RFK19" s="77"/>
      <c r="RFL19" s="77"/>
      <c r="RFM19" s="77"/>
      <c r="RFN19" s="77"/>
      <c r="RFO19" s="77"/>
      <c r="RFP19" s="77"/>
      <c r="RFQ19" s="77"/>
      <c r="RFR19" s="77"/>
      <c r="RFS19" s="77"/>
      <c r="RFT19" s="77"/>
      <c r="RFU19" s="77"/>
      <c r="RFV19" s="77"/>
      <c r="RFW19" s="77"/>
      <c r="RFX19" s="77"/>
      <c r="RFY19" s="77"/>
      <c r="RFZ19" s="77"/>
      <c r="RGA19" s="77"/>
      <c r="RGB19" s="77"/>
      <c r="RGC19" s="77"/>
      <c r="RGD19" s="77"/>
      <c r="RGE19" s="77"/>
      <c r="RGF19" s="77"/>
      <c r="RGG19" s="77"/>
      <c r="RGH19" s="77"/>
      <c r="RGI19" s="77"/>
      <c r="RGJ19" s="77"/>
      <c r="RGK19" s="77"/>
      <c r="RGL19" s="77"/>
      <c r="RGM19" s="77"/>
      <c r="RGN19" s="77"/>
      <c r="RGO19" s="77"/>
      <c r="RGP19" s="77"/>
      <c r="RGQ19" s="77"/>
      <c r="RGR19" s="77"/>
      <c r="RGS19" s="77"/>
      <c r="RGT19" s="77"/>
      <c r="RGU19" s="77"/>
      <c r="RGV19" s="77"/>
      <c r="RGW19" s="77"/>
      <c r="RGX19" s="77"/>
      <c r="RGY19" s="77"/>
      <c r="RGZ19" s="77"/>
      <c r="RHA19" s="77"/>
      <c r="RHB19" s="77"/>
      <c r="RHC19" s="77"/>
      <c r="RHD19" s="77"/>
      <c r="RHE19" s="77"/>
      <c r="RHF19" s="77"/>
      <c r="RHG19" s="77"/>
      <c r="RHH19" s="77"/>
      <c r="RHI19" s="77"/>
      <c r="RHJ19" s="77"/>
      <c r="RHK19" s="77"/>
      <c r="RHL19" s="77"/>
      <c r="RHM19" s="77"/>
      <c r="RHN19" s="77"/>
      <c r="RHO19" s="77"/>
      <c r="RHP19" s="77"/>
      <c r="RHQ19" s="77"/>
      <c r="RHR19" s="77"/>
      <c r="RHS19" s="77"/>
      <c r="RHT19" s="77"/>
      <c r="RHU19" s="77"/>
      <c r="RHV19" s="77"/>
      <c r="RHW19" s="77"/>
      <c r="RHX19" s="77"/>
      <c r="RHY19" s="77"/>
      <c r="RHZ19" s="77"/>
      <c r="RIA19" s="77"/>
      <c r="RIB19" s="77"/>
      <c r="RIC19" s="77"/>
      <c r="RID19" s="77"/>
      <c r="RIE19" s="77"/>
      <c r="RIF19" s="77"/>
      <c r="RIG19" s="77"/>
      <c r="RIH19" s="77"/>
      <c r="RII19" s="77"/>
      <c r="RIJ19" s="77"/>
      <c r="RIK19" s="77"/>
      <c r="RIL19" s="77"/>
      <c r="RIM19" s="77"/>
      <c r="RIN19" s="77"/>
      <c r="RIO19" s="77"/>
      <c r="RIP19" s="77"/>
      <c r="RIQ19" s="77"/>
      <c r="RIR19" s="77"/>
      <c r="RIS19" s="77"/>
      <c r="RIT19" s="77"/>
      <c r="RIU19" s="77"/>
      <c r="RIV19" s="77"/>
      <c r="RIW19" s="77"/>
      <c r="RIX19" s="77"/>
      <c r="RIY19" s="77"/>
      <c r="RIZ19" s="77"/>
      <c r="RJA19" s="77"/>
      <c r="RJB19" s="77"/>
      <c r="RJC19" s="77"/>
      <c r="RJD19" s="77"/>
      <c r="RJE19" s="77"/>
      <c r="RJF19" s="77"/>
      <c r="RJG19" s="77"/>
      <c r="RJH19" s="77"/>
      <c r="RJI19" s="77"/>
      <c r="RJJ19" s="77"/>
      <c r="RJK19" s="77"/>
      <c r="RJL19" s="77"/>
      <c r="RJM19" s="77"/>
      <c r="RJN19" s="77"/>
      <c r="RJO19" s="77"/>
      <c r="RJP19" s="77"/>
      <c r="RJQ19" s="77"/>
      <c r="RJR19" s="77"/>
      <c r="RJS19" s="77"/>
      <c r="RJT19" s="77"/>
      <c r="RJU19" s="77"/>
      <c r="RJV19" s="77"/>
      <c r="RJW19" s="77"/>
      <c r="RJX19" s="77"/>
      <c r="RJY19" s="77"/>
      <c r="RJZ19" s="77"/>
      <c r="RKA19" s="77"/>
      <c r="RKB19" s="77"/>
      <c r="RKC19" s="77"/>
      <c r="RKD19" s="77"/>
      <c r="RKE19" s="77"/>
      <c r="RKF19" s="77"/>
      <c r="RKG19" s="77"/>
      <c r="RKH19" s="77"/>
      <c r="RKI19" s="77"/>
      <c r="RKJ19" s="77"/>
      <c r="RKK19" s="77"/>
      <c r="RKL19" s="77"/>
      <c r="RKM19" s="77"/>
      <c r="RKN19" s="77"/>
      <c r="RKO19" s="77"/>
      <c r="RKP19" s="77"/>
      <c r="RKQ19" s="77"/>
      <c r="RKR19" s="77"/>
      <c r="RKS19" s="77"/>
      <c r="RKT19" s="77"/>
      <c r="RKU19" s="77"/>
      <c r="RKV19" s="77"/>
      <c r="RKW19" s="77"/>
      <c r="RKX19" s="77"/>
      <c r="RKY19" s="77"/>
      <c r="RKZ19" s="77"/>
      <c r="RLA19" s="77"/>
      <c r="RLB19" s="77"/>
      <c r="RLC19" s="77"/>
      <c r="RLD19" s="77"/>
      <c r="RLE19" s="77"/>
      <c r="RLF19" s="77"/>
      <c r="RLG19" s="77"/>
      <c r="RLH19" s="77"/>
      <c r="RLI19" s="77"/>
      <c r="RLJ19" s="77"/>
      <c r="RLK19" s="77"/>
      <c r="RLL19" s="77"/>
      <c r="RLM19" s="77"/>
      <c r="RLN19" s="77"/>
      <c r="RLO19" s="77"/>
      <c r="RLP19" s="77"/>
      <c r="RLQ19" s="77"/>
      <c r="RLR19" s="77"/>
      <c r="RLS19" s="77"/>
      <c r="RLT19" s="77"/>
      <c r="RLU19" s="77"/>
      <c r="RLV19" s="77"/>
      <c r="RLW19" s="77"/>
      <c r="RLX19" s="77"/>
      <c r="RLY19" s="77"/>
      <c r="RLZ19" s="77"/>
      <c r="RMA19" s="77"/>
      <c r="RMB19" s="77"/>
      <c r="RMC19" s="77"/>
      <c r="RMD19" s="77"/>
      <c r="RME19" s="77"/>
      <c r="RMF19" s="77"/>
      <c r="RMG19" s="77"/>
      <c r="RMH19" s="77"/>
      <c r="RMI19" s="77"/>
      <c r="RMJ19" s="77"/>
      <c r="RMK19" s="77"/>
      <c r="RML19" s="77"/>
      <c r="RMM19" s="77"/>
      <c r="RMN19" s="77"/>
      <c r="RMO19" s="77"/>
      <c r="RMP19" s="77"/>
      <c r="RMQ19" s="77"/>
      <c r="RMR19" s="77"/>
      <c r="RMS19" s="77"/>
      <c r="RMT19" s="77"/>
      <c r="RMU19" s="77"/>
      <c r="RMV19" s="77"/>
      <c r="RMW19" s="77"/>
      <c r="RMX19" s="77"/>
      <c r="RMY19" s="77"/>
      <c r="RMZ19" s="77"/>
      <c r="RNA19" s="77"/>
      <c r="RNB19" s="77"/>
      <c r="RNC19" s="77"/>
      <c r="RND19" s="77"/>
      <c r="RNE19" s="77"/>
      <c r="RNF19" s="77"/>
      <c r="RNG19" s="77"/>
      <c r="RNH19" s="77"/>
      <c r="RNI19" s="77"/>
      <c r="RNJ19" s="77"/>
      <c r="RNK19" s="77"/>
      <c r="RNL19" s="77"/>
      <c r="RNM19" s="77"/>
      <c r="RNN19" s="77"/>
      <c r="RNO19" s="77"/>
      <c r="RNP19" s="77"/>
      <c r="RNQ19" s="77"/>
      <c r="RNR19" s="77"/>
      <c r="RNS19" s="77"/>
      <c r="RNT19" s="77"/>
      <c r="RNU19" s="77"/>
      <c r="RNV19" s="77"/>
      <c r="RNW19" s="77"/>
      <c r="RNX19" s="77"/>
      <c r="RNY19" s="77"/>
      <c r="RNZ19" s="77"/>
      <c r="ROA19" s="77"/>
      <c r="ROB19" s="77"/>
      <c r="ROC19" s="77"/>
      <c r="ROD19" s="77"/>
      <c r="ROE19" s="77"/>
      <c r="ROF19" s="77"/>
      <c r="ROG19" s="77"/>
      <c r="ROH19" s="77"/>
      <c r="ROI19" s="77"/>
      <c r="ROJ19" s="77"/>
      <c r="ROK19" s="77"/>
      <c r="ROL19" s="77"/>
      <c r="ROM19" s="77"/>
      <c r="RON19" s="77"/>
      <c r="ROO19" s="77"/>
      <c r="ROP19" s="77"/>
      <c r="ROQ19" s="77"/>
      <c r="ROR19" s="77"/>
      <c r="ROS19" s="77"/>
      <c r="ROT19" s="77"/>
      <c r="ROU19" s="77"/>
      <c r="ROV19" s="77"/>
      <c r="ROW19" s="77"/>
      <c r="ROX19" s="77"/>
      <c r="ROY19" s="77"/>
      <c r="ROZ19" s="77"/>
      <c r="RPA19" s="77"/>
      <c r="RPB19" s="77"/>
      <c r="RPC19" s="77"/>
      <c r="RPD19" s="77"/>
      <c r="RPE19" s="77"/>
      <c r="RPF19" s="77"/>
      <c r="RPG19" s="77"/>
      <c r="RPH19" s="77"/>
      <c r="RPI19" s="77"/>
      <c r="RPJ19" s="77"/>
      <c r="RPK19" s="77"/>
      <c r="RPL19" s="77"/>
      <c r="RPM19" s="77"/>
      <c r="RPN19" s="77"/>
      <c r="RPO19" s="77"/>
      <c r="RPP19" s="77"/>
      <c r="RPQ19" s="77"/>
      <c r="RPR19" s="77"/>
      <c r="RPS19" s="77"/>
      <c r="RPT19" s="77"/>
      <c r="RPU19" s="77"/>
      <c r="RPV19" s="77"/>
      <c r="RPW19" s="77"/>
      <c r="RPX19" s="77"/>
      <c r="RPY19" s="77"/>
      <c r="RPZ19" s="77"/>
      <c r="RQA19" s="77"/>
      <c r="RQB19" s="77"/>
      <c r="RQC19" s="77"/>
      <c r="RQD19" s="77"/>
      <c r="RQE19" s="77"/>
      <c r="RQF19" s="77"/>
      <c r="RQG19" s="77"/>
      <c r="RQH19" s="77"/>
      <c r="RQI19" s="77"/>
      <c r="RQJ19" s="77"/>
      <c r="RQK19" s="77"/>
      <c r="RQL19" s="77"/>
      <c r="RQM19" s="77"/>
      <c r="RQN19" s="77"/>
      <c r="RQO19" s="77"/>
      <c r="RQP19" s="77"/>
      <c r="RQQ19" s="77"/>
      <c r="RQR19" s="77"/>
      <c r="RQS19" s="77"/>
      <c r="RQT19" s="77"/>
      <c r="RQU19" s="77"/>
      <c r="RQV19" s="77"/>
      <c r="RQW19" s="77"/>
      <c r="RQX19" s="77"/>
      <c r="RQY19" s="77"/>
      <c r="RQZ19" s="77"/>
      <c r="RRA19" s="77"/>
      <c r="RRB19" s="77"/>
      <c r="RRC19" s="77"/>
      <c r="RRD19" s="77"/>
      <c r="RRE19" s="77"/>
      <c r="RRF19" s="77"/>
      <c r="RRG19" s="77"/>
      <c r="RRH19" s="77"/>
      <c r="RRI19" s="77"/>
      <c r="RRJ19" s="77"/>
      <c r="RRK19" s="77"/>
      <c r="RRL19" s="77"/>
      <c r="RRM19" s="77"/>
      <c r="RRN19" s="77"/>
      <c r="RRO19" s="77"/>
      <c r="RRP19" s="77"/>
      <c r="RRQ19" s="77"/>
      <c r="RRR19" s="77"/>
      <c r="RRS19" s="77"/>
      <c r="RRT19" s="77"/>
      <c r="RRU19" s="77"/>
      <c r="RRV19" s="77"/>
      <c r="RRW19" s="77"/>
      <c r="RRX19" s="77"/>
      <c r="RRY19" s="77"/>
      <c r="RRZ19" s="77"/>
      <c r="RSA19" s="77"/>
      <c r="RSB19" s="77"/>
      <c r="RSC19" s="77"/>
      <c r="RSD19" s="77"/>
      <c r="RSE19" s="77"/>
      <c r="RSF19" s="77"/>
      <c r="RSG19" s="77"/>
      <c r="RSH19" s="77"/>
      <c r="RSI19" s="77"/>
      <c r="RSJ19" s="77"/>
      <c r="RSK19" s="77"/>
      <c r="RSL19" s="77"/>
      <c r="RSM19" s="77"/>
      <c r="RSN19" s="77"/>
      <c r="RSO19" s="77"/>
      <c r="RSP19" s="77"/>
      <c r="RSQ19" s="77"/>
      <c r="RSR19" s="77"/>
      <c r="RSS19" s="77"/>
      <c r="RST19" s="77"/>
      <c r="RSU19" s="77"/>
      <c r="RSV19" s="77"/>
      <c r="RSW19" s="77"/>
      <c r="RSX19" s="77"/>
      <c r="RSY19" s="77"/>
      <c r="RSZ19" s="77"/>
      <c r="RTA19" s="77"/>
      <c r="RTB19" s="77"/>
      <c r="RTC19" s="77"/>
      <c r="RTD19" s="77"/>
      <c r="RTE19" s="77"/>
      <c r="RTF19" s="77"/>
      <c r="RTG19" s="77"/>
      <c r="RTH19" s="77"/>
      <c r="RTI19" s="77"/>
      <c r="RTJ19" s="77"/>
      <c r="RTK19" s="77"/>
      <c r="RTL19" s="77"/>
      <c r="RTM19" s="77"/>
      <c r="RTN19" s="77"/>
      <c r="RTO19" s="77"/>
      <c r="RTP19" s="77"/>
      <c r="RTQ19" s="77"/>
      <c r="RTR19" s="77"/>
      <c r="RTS19" s="77"/>
      <c r="RTT19" s="77"/>
      <c r="RTU19" s="77"/>
      <c r="RTV19" s="77"/>
      <c r="RTW19" s="77"/>
      <c r="RTX19" s="77"/>
      <c r="RTY19" s="77"/>
      <c r="RTZ19" s="77"/>
      <c r="RUA19" s="77"/>
      <c r="RUB19" s="77"/>
      <c r="RUC19" s="77"/>
      <c r="RUD19" s="77"/>
      <c r="RUE19" s="77"/>
      <c r="RUF19" s="77"/>
      <c r="RUG19" s="77"/>
      <c r="RUH19" s="77"/>
      <c r="RUI19" s="77"/>
      <c r="RUJ19" s="77"/>
      <c r="RUK19" s="77"/>
      <c r="RUL19" s="77"/>
      <c r="RUM19" s="77"/>
      <c r="RUN19" s="77"/>
      <c r="RUO19" s="77"/>
      <c r="RUP19" s="77"/>
      <c r="RUQ19" s="77"/>
      <c r="RUR19" s="77"/>
      <c r="RUS19" s="77"/>
      <c r="RUT19" s="77"/>
      <c r="RUU19" s="77"/>
      <c r="RUV19" s="77"/>
      <c r="RUW19" s="77"/>
      <c r="RUX19" s="77"/>
      <c r="RUY19" s="77"/>
      <c r="RUZ19" s="77"/>
      <c r="RVA19" s="77"/>
      <c r="RVB19" s="77"/>
      <c r="RVC19" s="77"/>
      <c r="RVD19" s="77"/>
      <c r="RVE19" s="77"/>
      <c r="RVF19" s="77"/>
      <c r="RVG19" s="77"/>
      <c r="RVH19" s="77"/>
      <c r="RVI19" s="77"/>
      <c r="RVJ19" s="77"/>
      <c r="RVK19" s="77"/>
      <c r="RVL19" s="77"/>
      <c r="RVM19" s="77"/>
      <c r="RVN19" s="77"/>
      <c r="RVO19" s="77"/>
      <c r="RVP19" s="77"/>
      <c r="RVQ19" s="77"/>
      <c r="RVR19" s="77"/>
      <c r="RVS19" s="77"/>
      <c r="RVT19" s="77"/>
      <c r="RVU19" s="77"/>
      <c r="RVV19" s="77"/>
      <c r="RVW19" s="77"/>
      <c r="RVX19" s="77"/>
      <c r="RVY19" s="77"/>
      <c r="RVZ19" s="77"/>
      <c r="RWA19" s="77"/>
      <c r="RWB19" s="77"/>
      <c r="RWC19" s="77"/>
      <c r="RWD19" s="77"/>
      <c r="RWE19" s="77"/>
      <c r="RWF19" s="77"/>
      <c r="RWG19" s="77"/>
      <c r="RWH19" s="77"/>
      <c r="RWI19" s="77"/>
      <c r="RWJ19" s="77"/>
      <c r="RWK19" s="77"/>
      <c r="RWL19" s="77"/>
      <c r="RWM19" s="77"/>
      <c r="RWN19" s="77"/>
      <c r="RWO19" s="77"/>
      <c r="RWP19" s="77"/>
      <c r="RWQ19" s="77"/>
      <c r="RWR19" s="77"/>
      <c r="RWS19" s="77"/>
      <c r="RWT19" s="77"/>
      <c r="RWU19" s="77"/>
      <c r="RWV19" s="77"/>
      <c r="RWW19" s="77"/>
      <c r="RWX19" s="77"/>
      <c r="RWY19" s="77"/>
      <c r="RWZ19" s="77"/>
      <c r="RXA19" s="77"/>
      <c r="RXB19" s="77"/>
      <c r="RXC19" s="77"/>
      <c r="RXD19" s="77"/>
      <c r="RXE19" s="77"/>
      <c r="RXF19" s="77"/>
      <c r="RXG19" s="77"/>
      <c r="RXH19" s="77"/>
      <c r="RXI19" s="77"/>
      <c r="RXJ19" s="77"/>
      <c r="RXK19" s="77"/>
      <c r="RXL19" s="77"/>
      <c r="RXM19" s="77"/>
      <c r="RXN19" s="77"/>
      <c r="RXO19" s="77"/>
      <c r="RXP19" s="77"/>
      <c r="RXQ19" s="77"/>
      <c r="RXR19" s="77"/>
      <c r="RXS19" s="77"/>
      <c r="RXT19" s="77"/>
      <c r="RXU19" s="77"/>
      <c r="RXV19" s="77"/>
      <c r="RXW19" s="77"/>
      <c r="RXX19" s="77"/>
      <c r="RXY19" s="77"/>
      <c r="RXZ19" s="77"/>
      <c r="RYA19" s="77"/>
      <c r="RYB19" s="77"/>
      <c r="RYC19" s="77"/>
      <c r="RYD19" s="77"/>
      <c r="RYE19" s="77"/>
      <c r="RYF19" s="77"/>
      <c r="RYG19" s="77"/>
      <c r="RYH19" s="77"/>
      <c r="RYI19" s="77"/>
      <c r="RYJ19" s="77"/>
      <c r="RYK19" s="77"/>
      <c r="RYL19" s="77"/>
      <c r="RYM19" s="77"/>
      <c r="RYN19" s="77"/>
      <c r="RYO19" s="77"/>
      <c r="RYP19" s="77"/>
      <c r="RYQ19" s="77"/>
      <c r="RYR19" s="77"/>
      <c r="RYS19" s="77"/>
      <c r="RYT19" s="77"/>
      <c r="RYU19" s="77"/>
      <c r="RYV19" s="77"/>
      <c r="RYW19" s="77"/>
      <c r="RYX19" s="77"/>
      <c r="RYY19" s="77"/>
      <c r="RYZ19" s="77"/>
      <c r="RZA19" s="77"/>
      <c r="RZB19" s="77"/>
      <c r="RZC19" s="77"/>
      <c r="RZD19" s="77"/>
      <c r="RZE19" s="77"/>
      <c r="RZF19" s="77"/>
      <c r="RZG19" s="77"/>
      <c r="RZH19" s="77"/>
      <c r="RZI19" s="77"/>
      <c r="RZJ19" s="77"/>
      <c r="RZK19" s="77"/>
      <c r="RZL19" s="77"/>
      <c r="RZM19" s="77"/>
      <c r="RZN19" s="77"/>
      <c r="RZO19" s="77"/>
      <c r="RZP19" s="77"/>
      <c r="RZQ19" s="77"/>
      <c r="RZR19" s="77"/>
      <c r="RZS19" s="77"/>
      <c r="RZT19" s="77"/>
      <c r="RZU19" s="77"/>
      <c r="RZV19" s="77"/>
      <c r="RZW19" s="77"/>
      <c r="RZX19" s="77"/>
      <c r="RZY19" s="77"/>
      <c r="RZZ19" s="77"/>
      <c r="SAA19" s="77"/>
      <c r="SAB19" s="77"/>
      <c r="SAC19" s="77"/>
      <c r="SAD19" s="77"/>
      <c r="SAE19" s="77"/>
      <c r="SAF19" s="77"/>
      <c r="SAG19" s="77"/>
      <c r="SAH19" s="77"/>
      <c r="SAI19" s="77"/>
      <c r="SAJ19" s="77"/>
      <c r="SAK19" s="77"/>
      <c r="SAL19" s="77"/>
      <c r="SAM19" s="77"/>
      <c r="SAN19" s="77"/>
      <c r="SAO19" s="77"/>
      <c r="SAP19" s="77"/>
      <c r="SAQ19" s="77"/>
      <c r="SAR19" s="77"/>
      <c r="SAS19" s="77"/>
      <c r="SAT19" s="77"/>
      <c r="SAU19" s="77"/>
      <c r="SAV19" s="77"/>
      <c r="SAW19" s="77"/>
      <c r="SAX19" s="77"/>
      <c r="SAY19" s="77"/>
      <c r="SAZ19" s="77"/>
      <c r="SBA19" s="77"/>
      <c r="SBB19" s="77"/>
      <c r="SBC19" s="77"/>
      <c r="SBD19" s="77"/>
      <c r="SBE19" s="77"/>
      <c r="SBF19" s="77"/>
      <c r="SBG19" s="77"/>
      <c r="SBH19" s="77"/>
      <c r="SBI19" s="77"/>
      <c r="SBJ19" s="77"/>
      <c r="SBK19" s="77"/>
      <c r="SBL19" s="77"/>
      <c r="SBM19" s="77"/>
      <c r="SBN19" s="77"/>
      <c r="SBO19" s="77"/>
      <c r="SBP19" s="77"/>
      <c r="SBQ19" s="77"/>
      <c r="SBR19" s="77"/>
      <c r="SBS19" s="77"/>
      <c r="SBT19" s="77"/>
      <c r="SBU19" s="77"/>
      <c r="SBV19" s="77"/>
      <c r="SBW19" s="77"/>
      <c r="SBX19" s="77"/>
      <c r="SBY19" s="77"/>
      <c r="SBZ19" s="77"/>
      <c r="SCA19" s="77"/>
      <c r="SCB19" s="77"/>
      <c r="SCC19" s="77"/>
      <c r="SCD19" s="77"/>
      <c r="SCE19" s="77"/>
      <c r="SCF19" s="77"/>
      <c r="SCG19" s="77"/>
      <c r="SCH19" s="77"/>
      <c r="SCI19" s="77"/>
      <c r="SCJ19" s="77"/>
      <c r="SCK19" s="77"/>
      <c r="SCL19" s="77"/>
      <c r="SCM19" s="77"/>
      <c r="SCN19" s="77"/>
      <c r="SCO19" s="77"/>
      <c r="SCP19" s="77"/>
      <c r="SCQ19" s="77"/>
      <c r="SCR19" s="77"/>
      <c r="SCS19" s="77"/>
      <c r="SCT19" s="77"/>
      <c r="SCU19" s="77"/>
      <c r="SCV19" s="77"/>
      <c r="SCW19" s="77"/>
      <c r="SCX19" s="77"/>
      <c r="SCY19" s="77"/>
      <c r="SCZ19" s="77"/>
      <c r="SDA19" s="77"/>
      <c r="SDB19" s="77"/>
      <c r="SDC19" s="77"/>
      <c r="SDD19" s="77"/>
      <c r="SDE19" s="77"/>
      <c r="SDF19" s="77"/>
      <c r="SDG19" s="77"/>
      <c r="SDH19" s="77"/>
      <c r="SDI19" s="77"/>
      <c r="SDJ19" s="77"/>
      <c r="SDK19" s="77"/>
      <c r="SDL19" s="77"/>
      <c r="SDM19" s="77"/>
      <c r="SDN19" s="77"/>
      <c r="SDO19" s="77"/>
      <c r="SDP19" s="77"/>
      <c r="SDQ19" s="77"/>
      <c r="SDR19" s="77"/>
      <c r="SDS19" s="77"/>
      <c r="SDT19" s="77"/>
      <c r="SDU19" s="77"/>
      <c r="SDV19" s="77"/>
      <c r="SDW19" s="77"/>
      <c r="SDX19" s="77"/>
      <c r="SDY19" s="77"/>
      <c r="SDZ19" s="77"/>
      <c r="SEA19" s="77"/>
      <c r="SEB19" s="77"/>
      <c r="SEC19" s="77"/>
      <c r="SED19" s="77"/>
      <c r="SEE19" s="77"/>
      <c r="SEF19" s="77"/>
      <c r="SEG19" s="77"/>
      <c r="SEH19" s="77"/>
      <c r="SEI19" s="77"/>
      <c r="SEJ19" s="77"/>
      <c r="SEK19" s="77"/>
      <c r="SEL19" s="77"/>
      <c r="SEM19" s="77"/>
      <c r="SEN19" s="77"/>
      <c r="SEO19" s="77"/>
      <c r="SEP19" s="77"/>
      <c r="SEQ19" s="77"/>
      <c r="SER19" s="77"/>
      <c r="SES19" s="77"/>
      <c r="SET19" s="77"/>
      <c r="SEU19" s="77"/>
      <c r="SEV19" s="77"/>
      <c r="SEW19" s="77"/>
      <c r="SEX19" s="77"/>
      <c r="SEY19" s="77"/>
      <c r="SEZ19" s="77"/>
      <c r="SFA19" s="77"/>
      <c r="SFB19" s="77"/>
      <c r="SFC19" s="77"/>
      <c r="SFD19" s="77"/>
      <c r="SFE19" s="77"/>
      <c r="SFF19" s="77"/>
      <c r="SFG19" s="77"/>
      <c r="SFH19" s="77"/>
      <c r="SFI19" s="77"/>
      <c r="SFJ19" s="77"/>
      <c r="SFK19" s="77"/>
      <c r="SFL19" s="77"/>
      <c r="SFM19" s="77"/>
      <c r="SFN19" s="77"/>
      <c r="SFO19" s="77"/>
      <c r="SFP19" s="77"/>
      <c r="SFQ19" s="77"/>
      <c r="SFR19" s="77"/>
      <c r="SFS19" s="77"/>
      <c r="SFT19" s="77"/>
      <c r="SFU19" s="77"/>
      <c r="SFV19" s="77"/>
      <c r="SFW19" s="77"/>
      <c r="SFX19" s="77"/>
      <c r="SFY19" s="77"/>
      <c r="SFZ19" s="77"/>
      <c r="SGA19" s="77"/>
      <c r="SGB19" s="77"/>
      <c r="SGC19" s="77"/>
      <c r="SGD19" s="77"/>
      <c r="SGE19" s="77"/>
      <c r="SGF19" s="77"/>
      <c r="SGG19" s="77"/>
      <c r="SGH19" s="77"/>
      <c r="SGI19" s="77"/>
      <c r="SGJ19" s="77"/>
      <c r="SGK19" s="77"/>
      <c r="SGL19" s="77"/>
      <c r="SGM19" s="77"/>
      <c r="SGN19" s="77"/>
      <c r="SGO19" s="77"/>
      <c r="SGP19" s="77"/>
      <c r="SGQ19" s="77"/>
      <c r="SGR19" s="77"/>
      <c r="SGS19" s="77"/>
      <c r="SGT19" s="77"/>
      <c r="SGU19" s="77"/>
      <c r="SGV19" s="77"/>
      <c r="SGW19" s="77"/>
      <c r="SGX19" s="77"/>
      <c r="SGY19" s="77"/>
      <c r="SGZ19" s="77"/>
      <c r="SHA19" s="77"/>
      <c r="SHB19" s="77"/>
      <c r="SHC19" s="77"/>
      <c r="SHD19" s="77"/>
      <c r="SHE19" s="77"/>
      <c r="SHF19" s="77"/>
      <c r="SHG19" s="77"/>
      <c r="SHH19" s="77"/>
      <c r="SHI19" s="77"/>
      <c r="SHJ19" s="77"/>
      <c r="SHK19" s="77"/>
      <c r="SHL19" s="77"/>
      <c r="SHM19" s="77"/>
      <c r="SHN19" s="77"/>
      <c r="SHO19" s="77"/>
      <c r="SHP19" s="77"/>
      <c r="SHQ19" s="77"/>
      <c r="SHR19" s="77"/>
      <c r="SHS19" s="77"/>
      <c r="SHT19" s="77"/>
      <c r="SHU19" s="77"/>
      <c r="SHV19" s="77"/>
      <c r="SHW19" s="77"/>
      <c r="SHX19" s="77"/>
      <c r="SHY19" s="77"/>
      <c r="SHZ19" s="77"/>
      <c r="SIA19" s="77"/>
      <c r="SIB19" s="77"/>
      <c r="SIC19" s="77"/>
      <c r="SID19" s="77"/>
      <c r="SIE19" s="77"/>
      <c r="SIF19" s="77"/>
      <c r="SIG19" s="77"/>
      <c r="SIH19" s="77"/>
      <c r="SII19" s="77"/>
      <c r="SIJ19" s="77"/>
      <c r="SIK19" s="77"/>
      <c r="SIL19" s="77"/>
      <c r="SIM19" s="77"/>
      <c r="SIN19" s="77"/>
      <c r="SIO19" s="77"/>
      <c r="SIP19" s="77"/>
      <c r="SIQ19" s="77"/>
      <c r="SIR19" s="77"/>
      <c r="SIS19" s="77"/>
      <c r="SIT19" s="77"/>
      <c r="SIU19" s="77"/>
      <c r="SIV19" s="77"/>
      <c r="SIW19" s="77"/>
      <c r="SIX19" s="77"/>
      <c r="SIY19" s="77"/>
      <c r="SIZ19" s="77"/>
      <c r="SJA19" s="77"/>
      <c r="SJB19" s="77"/>
      <c r="SJC19" s="77"/>
      <c r="SJD19" s="77"/>
      <c r="SJE19" s="77"/>
      <c r="SJF19" s="77"/>
      <c r="SJG19" s="77"/>
      <c r="SJH19" s="77"/>
      <c r="SJI19" s="77"/>
      <c r="SJJ19" s="77"/>
      <c r="SJK19" s="77"/>
      <c r="SJL19" s="77"/>
      <c r="SJM19" s="77"/>
      <c r="SJN19" s="77"/>
      <c r="SJO19" s="77"/>
      <c r="SJP19" s="77"/>
      <c r="SJQ19" s="77"/>
      <c r="SJR19" s="77"/>
      <c r="SJS19" s="77"/>
      <c r="SJT19" s="77"/>
      <c r="SJU19" s="77"/>
      <c r="SJV19" s="77"/>
      <c r="SJW19" s="77"/>
      <c r="SJX19" s="77"/>
      <c r="SJY19" s="77"/>
      <c r="SJZ19" s="77"/>
      <c r="SKA19" s="77"/>
      <c r="SKB19" s="77"/>
      <c r="SKC19" s="77"/>
      <c r="SKD19" s="77"/>
      <c r="SKE19" s="77"/>
      <c r="SKF19" s="77"/>
      <c r="SKG19" s="77"/>
      <c r="SKH19" s="77"/>
      <c r="SKI19" s="77"/>
      <c r="SKJ19" s="77"/>
      <c r="SKK19" s="77"/>
      <c r="SKL19" s="77"/>
      <c r="SKM19" s="77"/>
      <c r="SKN19" s="77"/>
      <c r="SKO19" s="77"/>
      <c r="SKP19" s="77"/>
      <c r="SKQ19" s="77"/>
      <c r="SKR19" s="77"/>
      <c r="SKS19" s="77"/>
      <c r="SKT19" s="77"/>
      <c r="SKU19" s="77"/>
      <c r="SKV19" s="77"/>
      <c r="SKW19" s="77"/>
      <c r="SKX19" s="77"/>
      <c r="SKY19" s="77"/>
      <c r="SKZ19" s="77"/>
      <c r="SLA19" s="77"/>
      <c r="SLB19" s="77"/>
      <c r="SLC19" s="77"/>
      <c r="SLD19" s="77"/>
      <c r="SLE19" s="77"/>
      <c r="SLF19" s="77"/>
      <c r="SLG19" s="77"/>
      <c r="SLH19" s="77"/>
      <c r="SLI19" s="77"/>
      <c r="SLJ19" s="77"/>
      <c r="SLK19" s="77"/>
      <c r="SLL19" s="77"/>
      <c r="SLM19" s="77"/>
      <c r="SLN19" s="77"/>
      <c r="SLO19" s="77"/>
      <c r="SLP19" s="77"/>
      <c r="SLQ19" s="77"/>
      <c r="SLR19" s="77"/>
      <c r="SLS19" s="77"/>
      <c r="SLT19" s="77"/>
      <c r="SLU19" s="77"/>
      <c r="SLV19" s="77"/>
      <c r="SLW19" s="77"/>
      <c r="SLX19" s="77"/>
      <c r="SLY19" s="77"/>
      <c r="SLZ19" s="77"/>
      <c r="SMA19" s="77"/>
      <c r="SMB19" s="77"/>
      <c r="SMC19" s="77"/>
      <c r="SMD19" s="77"/>
      <c r="SME19" s="77"/>
      <c r="SMF19" s="77"/>
      <c r="SMG19" s="77"/>
      <c r="SMH19" s="77"/>
      <c r="SMI19" s="77"/>
      <c r="SMJ19" s="77"/>
      <c r="SMK19" s="77"/>
      <c r="SML19" s="77"/>
      <c r="SMM19" s="77"/>
      <c r="SMN19" s="77"/>
      <c r="SMO19" s="77"/>
      <c r="SMP19" s="77"/>
      <c r="SMQ19" s="77"/>
      <c r="SMR19" s="77"/>
      <c r="SMS19" s="77"/>
      <c r="SMT19" s="77"/>
      <c r="SMU19" s="77"/>
      <c r="SMV19" s="77"/>
      <c r="SMW19" s="77"/>
      <c r="SMX19" s="77"/>
      <c r="SMY19" s="77"/>
      <c r="SMZ19" s="77"/>
      <c r="SNA19" s="77"/>
      <c r="SNB19" s="77"/>
      <c r="SNC19" s="77"/>
      <c r="SND19" s="77"/>
      <c r="SNE19" s="77"/>
      <c r="SNF19" s="77"/>
      <c r="SNG19" s="77"/>
      <c r="SNH19" s="77"/>
      <c r="SNI19" s="77"/>
      <c r="SNJ19" s="77"/>
      <c r="SNK19" s="77"/>
      <c r="SNL19" s="77"/>
      <c r="SNM19" s="77"/>
      <c r="SNN19" s="77"/>
      <c r="SNO19" s="77"/>
      <c r="SNP19" s="77"/>
      <c r="SNQ19" s="77"/>
      <c r="SNR19" s="77"/>
      <c r="SNS19" s="77"/>
      <c r="SNT19" s="77"/>
      <c r="SNU19" s="77"/>
      <c r="SNV19" s="77"/>
      <c r="SNW19" s="77"/>
      <c r="SNX19" s="77"/>
      <c r="SNY19" s="77"/>
      <c r="SNZ19" s="77"/>
      <c r="SOA19" s="77"/>
      <c r="SOB19" s="77"/>
      <c r="SOC19" s="77"/>
      <c r="SOD19" s="77"/>
      <c r="SOE19" s="77"/>
      <c r="SOF19" s="77"/>
      <c r="SOG19" s="77"/>
      <c r="SOH19" s="77"/>
      <c r="SOI19" s="77"/>
      <c r="SOJ19" s="77"/>
      <c r="SOK19" s="77"/>
      <c r="SOL19" s="77"/>
      <c r="SOM19" s="77"/>
      <c r="SON19" s="77"/>
      <c r="SOO19" s="77"/>
      <c r="SOP19" s="77"/>
      <c r="SOQ19" s="77"/>
      <c r="SOR19" s="77"/>
      <c r="SOS19" s="77"/>
      <c r="SOT19" s="77"/>
      <c r="SOU19" s="77"/>
      <c r="SOV19" s="77"/>
      <c r="SOW19" s="77"/>
      <c r="SOX19" s="77"/>
      <c r="SOY19" s="77"/>
      <c r="SOZ19" s="77"/>
      <c r="SPA19" s="77"/>
      <c r="SPB19" s="77"/>
      <c r="SPC19" s="77"/>
      <c r="SPD19" s="77"/>
      <c r="SPE19" s="77"/>
      <c r="SPF19" s="77"/>
      <c r="SPG19" s="77"/>
      <c r="SPH19" s="77"/>
      <c r="SPI19" s="77"/>
      <c r="SPJ19" s="77"/>
      <c r="SPK19" s="77"/>
      <c r="SPL19" s="77"/>
      <c r="SPM19" s="77"/>
      <c r="SPN19" s="77"/>
      <c r="SPO19" s="77"/>
      <c r="SPP19" s="77"/>
      <c r="SPQ19" s="77"/>
      <c r="SPR19" s="77"/>
      <c r="SPS19" s="77"/>
      <c r="SPT19" s="77"/>
      <c r="SPU19" s="77"/>
      <c r="SPV19" s="77"/>
      <c r="SPW19" s="77"/>
      <c r="SPX19" s="77"/>
      <c r="SPY19" s="77"/>
      <c r="SPZ19" s="77"/>
      <c r="SQA19" s="77"/>
      <c r="SQB19" s="77"/>
      <c r="SQC19" s="77"/>
      <c r="SQD19" s="77"/>
      <c r="SQE19" s="77"/>
      <c r="SQF19" s="77"/>
      <c r="SQG19" s="77"/>
      <c r="SQH19" s="77"/>
      <c r="SQI19" s="77"/>
      <c r="SQJ19" s="77"/>
      <c r="SQK19" s="77"/>
      <c r="SQL19" s="77"/>
      <c r="SQM19" s="77"/>
      <c r="SQN19" s="77"/>
      <c r="SQO19" s="77"/>
      <c r="SQP19" s="77"/>
      <c r="SQQ19" s="77"/>
      <c r="SQR19" s="77"/>
      <c r="SQS19" s="77"/>
      <c r="SQT19" s="77"/>
      <c r="SQU19" s="77"/>
      <c r="SQV19" s="77"/>
      <c r="SQW19" s="77"/>
      <c r="SQX19" s="77"/>
      <c r="SQY19" s="77"/>
      <c r="SQZ19" s="77"/>
      <c r="SRA19" s="77"/>
      <c r="SRB19" s="77"/>
      <c r="SRC19" s="77"/>
      <c r="SRD19" s="77"/>
      <c r="SRE19" s="77"/>
      <c r="SRF19" s="77"/>
      <c r="SRG19" s="77"/>
      <c r="SRH19" s="77"/>
      <c r="SRI19" s="77"/>
      <c r="SRJ19" s="77"/>
      <c r="SRK19" s="77"/>
      <c r="SRL19" s="77"/>
      <c r="SRM19" s="77"/>
      <c r="SRN19" s="77"/>
      <c r="SRO19" s="77"/>
      <c r="SRP19" s="77"/>
      <c r="SRQ19" s="77"/>
      <c r="SRR19" s="77"/>
      <c r="SRS19" s="77"/>
      <c r="SRT19" s="77"/>
      <c r="SRU19" s="77"/>
      <c r="SRV19" s="77"/>
      <c r="SRW19" s="77"/>
      <c r="SRX19" s="77"/>
      <c r="SRY19" s="77"/>
      <c r="SRZ19" s="77"/>
      <c r="SSA19" s="77"/>
      <c r="SSB19" s="77"/>
      <c r="SSC19" s="77"/>
      <c r="SSD19" s="77"/>
      <c r="SSE19" s="77"/>
      <c r="SSF19" s="77"/>
      <c r="SSG19" s="77"/>
      <c r="SSH19" s="77"/>
      <c r="SSI19" s="77"/>
      <c r="SSJ19" s="77"/>
      <c r="SSK19" s="77"/>
      <c r="SSL19" s="77"/>
      <c r="SSM19" s="77"/>
      <c r="SSN19" s="77"/>
      <c r="SSO19" s="77"/>
      <c r="SSP19" s="77"/>
      <c r="SSQ19" s="77"/>
      <c r="SSR19" s="77"/>
      <c r="SSS19" s="77"/>
      <c r="SST19" s="77"/>
      <c r="SSU19" s="77"/>
      <c r="SSV19" s="77"/>
      <c r="SSW19" s="77"/>
      <c r="SSX19" s="77"/>
      <c r="SSY19" s="77"/>
      <c r="SSZ19" s="77"/>
      <c r="STA19" s="77"/>
      <c r="STB19" s="77"/>
      <c r="STC19" s="77"/>
      <c r="STD19" s="77"/>
      <c r="STE19" s="77"/>
      <c r="STF19" s="77"/>
      <c r="STG19" s="77"/>
      <c r="STH19" s="77"/>
      <c r="STI19" s="77"/>
      <c r="STJ19" s="77"/>
      <c r="STK19" s="77"/>
      <c r="STL19" s="77"/>
      <c r="STM19" s="77"/>
      <c r="STN19" s="77"/>
      <c r="STO19" s="77"/>
      <c r="STP19" s="77"/>
      <c r="STQ19" s="77"/>
      <c r="STR19" s="77"/>
      <c r="STS19" s="77"/>
      <c r="STT19" s="77"/>
      <c r="STU19" s="77"/>
      <c r="STV19" s="77"/>
      <c r="STW19" s="77"/>
      <c r="STX19" s="77"/>
      <c r="STY19" s="77"/>
      <c r="STZ19" s="77"/>
      <c r="SUA19" s="77"/>
      <c r="SUB19" s="77"/>
      <c r="SUC19" s="77"/>
      <c r="SUD19" s="77"/>
      <c r="SUE19" s="77"/>
      <c r="SUF19" s="77"/>
      <c r="SUG19" s="77"/>
      <c r="SUH19" s="77"/>
      <c r="SUI19" s="77"/>
      <c r="SUJ19" s="77"/>
      <c r="SUK19" s="77"/>
      <c r="SUL19" s="77"/>
      <c r="SUM19" s="77"/>
      <c r="SUN19" s="77"/>
      <c r="SUO19" s="77"/>
      <c r="SUP19" s="77"/>
      <c r="SUQ19" s="77"/>
      <c r="SUR19" s="77"/>
      <c r="SUS19" s="77"/>
      <c r="SUT19" s="77"/>
      <c r="SUU19" s="77"/>
      <c r="SUV19" s="77"/>
      <c r="SUW19" s="77"/>
      <c r="SUX19" s="77"/>
      <c r="SUY19" s="77"/>
      <c r="SUZ19" s="77"/>
      <c r="SVA19" s="77"/>
      <c r="SVB19" s="77"/>
      <c r="SVC19" s="77"/>
      <c r="SVD19" s="77"/>
      <c r="SVE19" s="77"/>
      <c r="SVF19" s="77"/>
      <c r="SVG19" s="77"/>
      <c r="SVH19" s="77"/>
      <c r="SVI19" s="77"/>
      <c r="SVJ19" s="77"/>
      <c r="SVK19" s="77"/>
      <c r="SVL19" s="77"/>
      <c r="SVM19" s="77"/>
      <c r="SVN19" s="77"/>
      <c r="SVO19" s="77"/>
      <c r="SVP19" s="77"/>
      <c r="SVQ19" s="77"/>
      <c r="SVR19" s="77"/>
      <c r="SVS19" s="77"/>
      <c r="SVT19" s="77"/>
      <c r="SVU19" s="77"/>
      <c r="SVV19" s="77"/>
      <c r="SVW19" s="77"/>
      <c r="SVX19" s="77"/>
      <c r="SVY19" s="77"/>
      <c r="SVZ19" s="77"/>
      <c r="SWA19" s="77"/>
      <c r="SWB19" s="77"/>
      <c r="SWC19" s="77"/>
      <c r="SWD19" s="77"/>
      <c r="SWE19" s="77"/>
      <c r="SWF19" s="77"/>
      <c r="SWG19" s="77"/>
      <c r="SWH19" s="77"/>
      <c r="SWI19" s="77"/>
      <c r="SWJ19" s="77"/>
      <c r="SWK19" s="77"/>
      <c r="SWL19" s="77"/>
      <c r="SWM19" s="77"/>
      <c r="SWN19" s="77"/>
      <c r="SWO19" s="77"/>
      <c r="SWP19" s="77"/>
      <c r="SWQ19" s="77"/>
      <c r="SWR19" s="77"/>
      <c r="SWS19" s="77"/>
      <c r="SWT19" s="77"/>
      <c r="SWU19" s="77"/>
      <c r="SWV19" s="77"/>
      <c r="SWW19" s="77"/>
      <c r="SWX19" s="77"/>
      <c r="SWY19" s="77"/>
      <c r="SWZ19" s="77"/>
      <c r="SXA19" s="77"/>
      <c r="SXB19" s="77"/>
      <c r="SXC19" s="77"/>
      <c r="SXD19" s="77"/>
      <c r="SXE19" s="77"/>
      <c r="SXF19" s="77"/>
      <c r="SXG19" s="77"/>
      <c r="SXH19" s="77"/>
      <c r="SXI19" s="77"/>
      <c r="SXJ19" s="77"/>
      <c r="SXK19" s="77"/>
      <c r="SXL19" s="77"/>
      <c r="SXM19" s="77"/>
      <c r="SXN19" s="77"/>
      <c r="SXO19" s="77"/>
      <c r="SXP19" s="77"/>
      <c r="SXQ19" s="77"/>
      <c r="SXR19" s="77"/>
      <c r="SXS19" s="77"/>
      <c r="SXT19" s="77"/>
      <c r="SXU19" s="77"/>
      <c r="SXV19" s="77"/>
      <c r="SXW19" s="77"/>
      <c r="SXX19" s="77"/>
      <c r="SXY19" s="77"/>
      <c r="SXZ19" s="77"/>
      <c r="SYA19" s="77"/>
      <c r="SYB19" s="77"/>
      <c r="SYC19" s="77"/>
      <c r="SYD19" s="77"/>
      <c r="SYE19" s="77"/>
      <c r="SYF19" s="77"/>
      <c r="SYG19" s="77"/>
      <c r="SYH19" s="77"/>
      <c r="SYI19" s="77"/>
      <c r="SYJ19" s="77"/>
      <c r="SYK19" s="77"/>
      <c r="SYL19" s="77"/>
      <c r="SYM19" s="77"/>
      <c r="SYN19" s="77"/>
      <c r="SYO19" s="77"/>
      <c r="SYP19" s="77"/>
      <c r="SYQ19" s="77"/>
      <c r="SYR19" s="77"/>
      <c r="SYS19" s="77"/>
      <c r="SYT19" s="77"/>
      <c r="SYU19" s="77"/>
      <c r="SYV19" s="77"/>
      <c r="SYW19" s="77"/>
      <c r="SYX19" s="77"/>
      <c r="SYY19" s="77"/>
      <c r="SYZ19" s="77"/>
      <c r="SZA19" s="77"/>
      <c r="SZB19" s="77"/>
      <c r="SZC19" s="77"/>
      <c r="SZD19" s="77"/>
      <c r="SZE19" s="77"/>
      <c r="SZF19" s="77"/>
      <c r="SZG19" s="77"/>
      <c r="SZH19" s="77"/>
      <c r="SZI19" s="77"/>
      <c r="SZJ19" s="77"/>
      <c r="SZK19" s="77"/>
      <c r="SZL19" s="77"/>
      <c r="SZM19" s="77"/>
      <c r="SZN19" s="77"/>
      <c r="SZO19" s="77"/>
      <c r="SZP19" s="77"/>
      <c r="SZQ19" s="77"/>
      <c r="SZR19" s="77"/>
      <c r="SZS19" s="77"/>
      <c r="SZT19" s="77"/>
      <c r="SZU19" s="77"/>
      <c r="SZV19" s="77"/>
      <c r="SZW19" s="77"/>
      <c r="SZX19" s="77"/>
      <c r="SZY19" s="77"/>
      <c r="SZZ19" s="77"/>
      <c r="TAA19" s="77"/>
      <c r="TAB19" s="77"/>
      <c r="TAC19" s="77"/>
      <c r="TAD19" s="77"/>
      <c r="TAE19" s="77"/>
      <c r="TAF19" s="77"/>
      <c r="TAG19" s="77"/>
      <c r="TAH19" s="77"/>
      <c r="TAI19" s="77"/>
      <c r="TAJ19" s="77"/>
      <c r="TAK19" s="77"/>
      <c r="TAL19" s="77"/>
      <c r="TAM19" s="77"/>
      <c r="TAN19" s="77"/>
      <c r="TAO19" s="77"/>
      <c r="TAP19" s="77"/>
      <c r="TAQ19" s="77"/>
      <c r="TAR19" s="77"/>
      <c r="TAS19" s="77"/>
      <c r="TAT19" s="77"/>
      <c r="TAU19" s="77"/>
      <c r="TAV19" s="77"/>
      <c r="TAW19" s="77"/>
      <c r="TAX19" s="77"/>
      <c r="TAY19" s="77"/>
      <c r="TAZ19" s="77"/>
      <c r="TBA19" s="77"/>
      <c r="TBB19" s="77"/>
      <c r="TBC19" s="77"/>
      <c r="TBD19" s="77"/>
      <c r="TBE19" s="77"/>
      <c r="TBF19" s="77"/>
      <c r="TBG19" s="77"/>
      <c r="TBH19" s="77"/>
      <c r="TBI19" s="77"/>
      <c r="TBJ19" s="77"/>
      <c r="TBK19" s="77"/>
      <c r="TBL19" s="77"/>
      <c r="TBM19" s="77"/>
      <c r="TBN19" s="77"/>
      <c r="TBO19" s="77"/>
      <c r="TBP19" s="77"/>
      <c r="TBQ19" s="77"/>
      <c r="TBR19" s="77"/>
      <c r="TBS19" s="77"/>
      <c r="TBT19" s="77"/>
      <c r="TBU19" s="77"/>
      <c r="TBV19" s="77"/>
      <c r="TBW19" s="77"/>
      <c r="TBX19" s="77"/>
      <c r="TBY19" s="77"/>
      <c r="TBZ19" s="77"/>
      <c r="TCA19" s="77"/>
      <c r="TCB19" s="77"/>
      <c r="TCC19" s="77"/>
      <c r="TCD19" s="77"/>
      <c r="TCE19" s="77"/>
      <c r="TCF19" s="77"/>
      <c r="TCG19" s="77"/>
      <c r="TCH19" s="77"/>
      <c r="TCI19" s="77"/>
      <c r="TCJ19" s="77"/>
      <c r="TCK19" s="77"/>
      <c r="TCL19" s="77"/>
      <c r="TCM19" s="77"/>
      <c r="TCN19" s="77"/>
      <c r="TCO19" s="77"/>
      <c r="TCP19" s="77"/>
      <c r="TCQ19" s="77"/>
      <c r="TCR19" s="77"/>
      <c r="TCS19" s="77"/>
      <c r="TCT19" s="77"/>
      <c r="TCU19" s="77"/>
      <c r="TCV19" s="77"/>
      <c r="TCW19" s="77"/>
      <c r="TCX19" s="77"/>
      <c r="TCY19" s="77"/>
      <c r="TCZ19" s="77"/>
      <c r="TDA19" s="77"/>
      <c r="TDB19" s="77"/>
      <c r="TDC19" s="77"/>
      <c r="TDD19" s="77"/>
      <c r="TDE19" s="77"/>
      <c r="TDF19" s="77"/>
      <c r="TDG19" s="77"/>
      <c r="TDH19" s="77"/>
      <c r="TDI19" s="77"/>
      <c r="TDJ19" s="77"/>
      <c r="TDK19" s="77"/>
      <c r="TDL19" s="77"/>
      <c r="TDM19" s="77"/>
      <c r="TDN19" s="77"/>
      <c r="TDO19" s="77"/>
      <c r="TDP19" s="77"/>
      <c r="TDQ19" s="77"/>
      <c r="TDR19" s="77"/>
      <c r="TDS19" s="77"/>
      <c r="TDT19" s="77"/>
      <c r="TDU19" s="77"/>
      <c r="TDV19" s="77"/>
      <c r="TDW19" s="77"/>
      <c r="TDX19" s="77"/>
      <c r="TDY19" s="77"/>
      <c r="TDZ19" s="77"/>
      <c r="TEA19" s="77"/>
      <c r="TEB19" s="77"/>
      <c r="TEC19" s="77"/>
      <c r="TED19" s="77"/>
      <c r="TEE19" s="77"/>
      <c r="TEF19" s="77"/>
      <c r="TEG19" s="77"/>
      <c r="TEH19" s="77"/>
      <c r="TEI19" s="77"/>
      <c r="TEJ19" s="77"/>
      <c r="TEK19" s="77"/>
      <c r="TEL19" s="77"/>
      <c r="TEM19" s="77"/>
      <c r="TEN19" s="77"/>
      <c r="TEO19" s="77"/>
      <c r="TEP19" s="77"/>
      <c r="TEQ19" s="77"/>
      <c r="TER19" s="77"/>
      <c r="TES19" s="77"/>
      <c r="TET19" s="77"/>
      <c r="TEU19" s="77"/>
      <c r="TEV19" s="77"/>
      <c r="TEW19" s="77"/>
      <c r="TEX19" s="77"/>
      <c r="TEY19" s="77"/>
      <c r="TEZ19" s="77"/>
      <c r="TFA19" s="77"/>
      <c r="TFB19" s="77"/>
      <c r="TFC19" s="77"/>
      <c r="TFD19" s="77"/>
      <c r="TFE19" s="77"/>
      <c r="TFF19" s="77"/>
      <c r="TFG19" s="77"/>
      <c r="TFH19" s="77"/>
      <c r="TFI19" s="77"/>
      <c r="TFJ19" s="77"/>
      <c r="TFK19" s="77"/>
      <c r="TFL19" s="77"/>
      <c r="TFM19" s="77"/>
      <c r="TFN19" s="77"/>
      <c r="TFO19" s="77"/>
      <c r="TFP19" s="77"/>
      <c r="TFQ19" s="77"/>
      <c r="TFR19" s="77"/>
      <c r="TFS19" s="77"/>
      <c r="TFT19" s="77"/>
      <c r="TFU19" s="77"/>
      <c r="TFV19" s="77"/>
      <c r="TFW19" s="77"/>
      <c r="TFX19" s="77"/>
      <c r="TFY19" s="77"/>
      <c r="TFZ19" s="77"/>
      <c r="TGA19" s="77"/>
      <c r="TGB19" s="77"/>
      <c r="TGC19" s="77"/>
      <c r="TGD19" s="77"/>
      <c r="TGE19" s="77"/>
      <c r="TGF19" s="77"/>
      <c r="TGG19" s="77"/>
      <c r="TGH19" s="77"/>
      <c r="TGI19" s="77"/>
      <c r="TGJ19" s="77"/>
      <c r="TGK19" s="77"/>
      <c r="TGL19" s="77"/>
      <c r="TGM19" s="77"/>
      <c r="TGN19" s="77"/>
      <c r="TGO19" s="77"/>
      <c r="TGP19" s="77"/>
      <c r="TGQ19" s="77"/>
      <c r="TGR19" s="77"/>
      <c r="TGS19" s="77"/>
      <c r="TGT19" s="77"/>
      <c r="TGU19" s="77"/>
      <c r="TGV19" s="77"/>
      <c r="TGW19" s="77"/>
      <c r="TGX19" s="77"/>
      <c r="TGY19" s="77"/>
      <c r="TGZ19" s="77"/>
      <c r="THA19" s="77"/>
      <c r="THB19" s="77"/>
      <c r="THC19" s="77"/>
      <c r="THD19" s="77"/>
      <c r="THE19" s="77"/>
      <c r="THF19" s="77"/>
      <c r="THG19" s="77"/>
      <c r="THH19" s="77"/>
      <c r="THI19" s="77"/>
      <c r="THJ19" s="77"/>
      <c r="THK19" s="77"/>
      <c r="THL19" s="77"/>
      <c r="THM19" s="77"/>
      <c r="THN19" s="77"/>
      <c r="THO19" s="77"/>
      <c r="THP19" s="77"/>
      <c r="THQ19" s="77"/>
      <c r="THR19" s="77"/>
      <c r="THS19" s="77"/>
      <c r="THT19" s="77"/>
      <c r="THU19" s="77"/>
      <c r="THV19" s="77"/>
      <c r="THW19" s="77"/>
      <c r="THX19" s="77"/>
      <c r="THY19" s="77"/>
      <c r="THZ19" s="77"/>
      <c r="TIA19" s="77"/>
      <c r="TIB19" s="77"/>
      <c r="TIC19" s="77"/>
      <c r="TID19" s="77"/>
      <c r="TIE19" s="77"/>
      <c r="TIF19" s="77"/>
      <c r="TIG19" s="77"/>
      <c r="TIH19" s="77"/>
      <c r="TII19" s="77"/>
      <c r="TIJ19" s="77"/>
      <c r="TIK19" s="77"/>
      <c r="TIL19" s="77"/>
      <c r="TIM19" s="77"/>
      <c r="TIN19" s="77"/>
      <c r="TIO19" s="77"/>
      <c r="TIP19" s="77"/>
      <c r="TIQ19" s="77"/>
      <c r="TIR19" s="77"/>
      <c r="TIS19" s="77"/>
      <c r="TIT19" s="77"/>
      <c r="TIU19" s="77"/>
      <c r="TIV19" s="77"/>
      <c r="TIW19" s="77"/>
      <c r="TIX19" s="77"/>
      <c r="TIY19" s="77"/>
      <c r="TIZ19" s="77"/>
      <c r="TJA19" s="77"/>
      <c r="TJB19" s="77"/>
      <c r="TJC19" s="77"/>
      <c r="TJD19" s="77"/>
      <c r="TJE19" s="77"/>
      <c r="TJF19" s="77"/>
      <c r="TJG19" s="77"/>
      <c r="TJH19" s="77"/>
      <c r="TJI19" s="77"/>
      <c r="TJJ19" s="77"/>
      <c r="TJK19" s="77"/>
      <c r="TJL19" s="77"/>
      <c r="TJM19" s="77"/>
      <c r="TJN19" s="77"/>
      <c r="TJO19" s="77"/>
      <c r="TJP19" s="77"/>
      <c r="TJQ19" s="77"/>
      <c r="TJR19" s="77"/>
      <c r="TJS19" s="77"/>
      <c r="TJT19" s="77"/>
      <c r="TJU19" s="77"/>
      <c r="TJV19" s="77"/>
      <c r="TJW19" s="77"/>
      <c r="TJX19" s="77"/>
      <c r="TJY19" s="77"/>
      <c r="TJZ19" s="77"/>
      <c r="TKA19" s="77"/>
      <c r="TKB19" s="77"/>
      <c r="TKC19" s="77"/>
      <c r="TKD19" s="77"/>
      <c r="TKE19" s="77"/>
      <c r="TKF19" s="77"/>
      <c r="TKG19" s="77"/>
      <c r="TKH19" s="77"/>
      <c r="TKI19" s="77"/>
      <c r="TKJ19" s="77"/>
      <c r="TKK19" s="77"/>
      <c r="TKL19" s="77"/>
      <c r="TKM19" s="77"/>
      <c r="TKN19" s="77"/>
      <c r="TKO19" s="77"/>
      <c r="TKP19" s="77"/>
      <c r="TKQ19" s="77"/>
      <c r="TKR19" s="77"/>
      <c r="TKS19" s="77"/>
      <c r="TKT19" s="77"/>
      <c r="TKU19" s="77"/>
      <c r="TKV19" s="77"/>
      <c r="TKW19" s="77"/>
      <c r="TKX19" s="77"/>
      <c r="TKY19" s="77"/>
      <c r="TKZ19" s="77"/>
      <c r="TLA19" s="77"/>
      <c r="TLB19" s="77"/>
      <c r="TLC19" s="77"/>
      <c r="TLD19" s="77"/>
      <c r="TLE19" s="77"/>
      <c r="TLF19" s="77"/>
      <c r="TLG19" s="77"/>
      <c r="TLH19" s="77"/>
      <c r="TLI19" s="77"/>
      <c r="TLJ19" s="77"/>
      <c r="TLK19" s="77"/>
      <c r="TLL19" s="77"/>
      <c r="TLM19" s="77"/>
      <c r="TLN19" s="77"/>
      <c r="TLO19" s="77"/>
      <c r="TLP19" s="77"/>
      <c r="TLQ19" s="77"/>
      <c r="TLR19" s="77"/>
      <c r="TLS19" s="77"/>
      <c r="TLT19" s="77"/>
      <c r="TLU19" s="77"/>
      <c r="TLV19" s="77"/>
      <c r="TLW19" s="77"/>
      <c r="TLX19" s="77"/>
      <c r="TLY19" s="77"/>
      <c r="TLZ19" s="77"/>
      <c r="TMA19" s="77"/>
      <c r="TMB19" s="77"/>
      <c r="TMC19" s="77"/>
      <c r="TMD19" s="77"/>
      <c r="TME19" s="77"/>
      <c r="TMF19" s="77"/>
      <c r="TMG19" s="77"/>
      <c r="TMH19" s="77"/>
      <c r="TMI19" s="77"/>
      <c r="TMJ19" s="77"/>
      <c r="TMK19" s="77"/>
      <c r="TML19" s="77"/>
      <c r="TMM19" s="77"/>
      <c r="TMN19" s="77"/>
      <c r="TMO19" s="77"/>
      <c r="TMP19" s="77"/>
      <c r="TMQ19" s="77"/>
      <c r="TMR19" s="77"/>
      <c r="TMS19" s="77"/>
      <c r="TMT19" s="77"/>
      <c r="TMU19" s="77"/>
      <c r="TMV19" s="77"/>
      <c r="TMW19" s="77"/>
      <c r="TMX19" s="77"/>
      <c r="TMY19" s="77"/>
      <c r="TMZ19" s="77"/>
      <c r="TNA19" s="77"/>
      <c r="TNB19" s="77"/>
      <c r="TNC19" s="77"/>
      <c r="TND19" s="77"/>
      <c r="TNE19" s="77"/>
      <c r="TNF19" s="77"/>
      <c r="TNG19" s="77"/>
      <c r="TNH19" s="77"/>
      <c r="TNI19" s="77"/>
      <c r="TNJ19" s="77"/>
      <c r="TNK19" s="77"/>
      <c r="TNL19" s="77"/>
      <c r="TNM19" s="77"/>
      <c r="TNN19" s="77"/>
      <c r="TNO19" s="77"/>
      <c r="TNP19" s="77"/>
      <c r="TNQ19" s="77"/>
      <c r="TNR19" s="77"/>
      <c r="TNS19" s="77"/>
      <c r="TNT19" s="77"/>
      <c r="TNU19" s="77"/>
      <c r="TNV19" s="77"/>
      <c r="TNW19" s="77"/>
      <c r="TNX19" s="77"/>
      <c r="TNY19" s="77"/>
      <c r="TNZ19" s="77"/>
      <c r="TOA19" s="77"/>
      <c r="TOB19" s="77"/>
      <c r="TOC19" s="77"/>
      <c r="TOD19" s="77"/>
      <c r="TOE19" s="77"/>
      <c r="TOF19" s="77"/>
      <c r="TOG19" s="77"/>
      <c r="TOH19" s="77"/>
      <c r="TOI19" s="77"/>
      <c r="TOJ19" s="77"/>
      <c r="TOK19" s="77"/>
      <c r="TOL19" s="77"/>
      <c r="TOM19" s="77"/>
      <c r="TON19" s="77"/>
      <c r="TOO19" s="77"/>
      <c r="TOP19" s="77"/>
      <c r="TOQ19" s="77"/>
      <c r="TOR19" s="77"/>
      <c r="TOS19" s="77"/>
      <c r="TOT19" s="77"/>
      <c r="TOU19" s="77"/>
      <c r="TOV19" s="77"/>
      <c r="TOW19" s="77"/>
      <c r="TOX19" s="77"/>
      <c r="TOY19" s="77"/>
      <c r="TOZ19" s="77"/>
      <c r="TPA19" s="77"/>
      <c r="TPB19" s="77"/>
      <c r="TPC19" s="77"/>
      <c r="TPD19" s="77"/>
      <c r="TPE19" s="77"/>
      <c r="TPF19" s="77"/>
      <c r="TPG19" s="77"/>
      <c r="TPH19" s="77"/>
      <c r="TPI19" s="77"/>
      <c r="TPJ19" s="77"/>
      <c r="TPK19" s="77"/>
      <c r="TPL19" s="77"/>
      <c r="TPM19" s="77"/>
      <c r="TPN19" s="77"/>
      <c r="TPO19" s="77"/>
      <c r="TPP19" s="77"/>
      <c r="TPQ19" s="77"/>
      <c r="TPR19" s="77"/>
      <c r="TPS19" s="77"/>
      <c r="TPT19" s="77"/>
      <c r="TPU19" s="77"/>
      <c r="TPV19" s="77"/>
      <c r="TPW19" s="77"/>
      <c r="TPX19" s="77"/>
      <c r="TPY19" s="77"/>
      <c r="TPZ19" s="77"/>
      <c r="TQA19" s="77"/>
      <c r="TQB19" s="77"/>
      <c r="TQC19" s="77"/>
      <c r="TQD19" s="77"/>
      <c r="TQE19" s="77"/>
      <c r="TQF19" s="77"/>
      <c r="TQG19" s="77"/>
      <c r="TQH19" s="77"/>
      <c r="TQI19" s="77"/>
      <c r="TQJ19" s="77"/>
      <c r="TQK19" s="77"/>
      <c r="TQL19" s="77"/>
      <c r="TQM19" s="77"/>
      <c r="TQN19" s="77"/>
      <c r="TQO19" s="77"/>
      <c r="TQP19" s="77"/>
      <c r="TQQ19" s="77"/>
      <c r="TQR19" s="77"/>
      <c r="TQS19" s="77"/>
      <c r="TQT19" s="77"/>
      <c r="TQU19" s="77"/>
      <c r="TQV19" s="77"/>
      <c r="TQW19" s="77"/>
      <c r="TQX19" s="77"/>
      <c r="TQY19" s="77"/>
      <c r="TQZ19" s="77"/>
      <c r="TRA19" s="77"/>
      <c r="TRB19" s="77"/>
      <c r="TRC19" s="77"/>
      <c r="TRD19" s="77"/>
      <c r="TRE19" s="77"/>
      <c r="TRF19" s="77"/>
      <c r="TRG19" s="77"/>
      <c r="TRH19" s="77"/>
      <c r="TRI19" s="77"/>
      <c r="TRJ19" s="77"/>
      <c r="TRK19" s="77"/>
      <c r="TRL19" s="77"/>
      <c r="TRM19" s="77"/>
      <c r="TRN19" s="77"/>
      <c r="TRO19" s="77"/>
      <c r="TRP19" s="77"/>
      <c r="TRQ19" s="77"/>
      <c r="TRR19" s="77"/>
      <c r="TRS19" s="77"/>
      <c r="TRT19" s="77"/>
      <c r="TRU19" s="77"/>
      <c r="TRV19" s="77"/>
      <c r="TRW19" s="77"/>
      <c r="TRX19" s="77"/>
      <c r="TRY19" s="77"/>
      <c r="TRZ19" s="77"/>
      <c r="TSA19" s="77"/>
      <c r="TSB19" s="77"/>
      <c r="TSC19" s="77"/>
      <c r="TSD19" s="77"/>
      <c r="TSE19" s="77"/>
      <c r="TSF19" s="77"/>
      <c r="TSG19" s="77"/>
      <c r="TSH19" s="77"/>
      <c r="TSI19" s="77"/>
      <c r="TSJ19" s="77"/>
      <c r="TSK19" s="77"/>
      <c r="TSL19" s="77"/>
      <c r="TSM19" s="77"/>
      <c r="TSN19" s="77"/>
      <c r="TSO19" s="77"/>
      <c r="TSP19" s="77"/>
      <c r="TSQ19" s="77"/>
      <c r="TSR19" s="77"/>
      <c r="TSS19" s="77"/>
      <c r="TST19" s="77"/>
      <c r="TSU19" s="77"/>
      <c r="TSV19" s="77"/>
      <c r="TSW19" s="77"/>
      <c r="TSX19" s="77"/>
      <c r="TSY19" s="77"/>
      <c r="TSZ19" s="77"/>
      <c r="TTA19" s="77"/>
      <c r="TTB19" s="77"/>
      <c r="TTC19" s="77"/>
      <c r="TTD19" s="77"/>
      <c r="TTE19" s="77"/>
      <c r="TTF19" s="77"/>
      <c r="TTG19" s="77"/>
      <c r="TTH19" s="77"/>
      <c r="TTI19" s="77"/>
      <c r="TTJ19" s="77"/>
      <c r="TTK19" s="77"/>
      <c r="TTL19" s="77"/>
      <c r="TTM19" s="77"/>
      <c r="TTN19" s="77"/>
      <c r="TTO19" s="77"/>
      <c r="TTP19" s="77"/>
      <c r="TTQ19" s="77"/>
      <c r="TTR19" s="77"/>
      <c r="TTS19" s="77"/>
      <c r="TTT19" s="77"/>
      <c r="TTU19" s="77"/>
      <c r="TTV19" s="77"/>
      <c r="TTW19" s="77"/>
      <c r="TTX19" s="77"/>
      <c r="TTY19" s="77"/>
      <c r="TTZ19" s="77"/>
      <c r="TUA19" s="77"/>
      <c r="TUB19" s="77"/>
      <c r="TUC19" s="77"/>
      <c r="TUD19" s="77"/>
      <c r="TUE19" s="77"/>
      <c r="TUF19" s="77"/>
      <c r="TUG19" s="77"/>
      <c r="TUH19" s="77"/>
      <c r="TUI19" s="77"/>
      <c r="TUJ19" s="77"/>
      <c r="TUK19" s="77"/>
      <c r="TUL19" s="77"/>
      <c r="TUM19" s="77"/>
      <c r="TUN19" s="77"/>
      <c r="TUO19" s="77"/>
      <c r="TUP19" s="77"/>
      <c r="TUQ19" s="77"/>
      <c r="TUR19" s="77"/>
      <c r="TUS19" s="77"/>
      <c r="TUT19" s="77"/>
      <c r="TUU19" s="77"/>
      <c r="TUV19" s="77"/>
      <c r="TUW19" s="77"/>
      <c r="TUX19" s="77"/>
      <c r="TUY19" s="77"/>
      <c r="TUZ19" s="77"/>
      <c r="TVA19" s="77"/>
      <c r="TVB19" s="77"/>
      <c r="TVC19" s="77"/>
      <c r="TVD19" s="77"/>
      <c r="TVE19" s="77"/>
      <c r="TVF19" s="77"/>
      <c r="TVG19" s="77"/>
      <c r="TVH19" s="77"/>
      <c r="TVI19" s="77"/>
      <c r="TVJ19" s="77"/>
      <c r="TVK19" s="77"/>
      <c r="TVL19" s="77"/>
      <c r="TVM19" s="77"/>
      <c r="TVN19" s="77"/>
      <c r="TVO19" s="77"/>
      <c r="TVP19" s="77"/>
      <c r="TVQ19" s="77"/>
      <c r="TVR19" s="77"/>
      <c r="TVS19" s="77"/>
      <c r="TVT19" s="77"/>
      <c r="TVU19" s="77"/>
      <c r="TVV19" s="77"/>
      <c r="TVW19" s="77"/>
      <c r="TVX19" s="77"/>
      <c r="TVY19" s="77"/>
      <c r="TVZ19" s="77"/>
      <c r="TWA19" s="77"/>
      <c r="TWB19" s="77"/>
      <c r="TWC19" s="77"/>
      <c r="TWD19" s="77"/>
      <c r="TWE19" s="77"/>
      <c r="TWF19" s="77"/>
      <c r="TWG19" s="77"/>
      <c r="TWH19" s="77"/>
      <c r="TWI19" s="77"/>
      <c r="TWJ19" s="77"/>
      <c r="TWK19" s="77"/>
      <c r="TWL19" s="77"/>
      <c r="TWM19" s="77"/>
      <c r="TWN19" s="77"/>
      <c r="TWO19" s="77"/>
      <c r="TWP19" s="77"/>
      <c r="TWQ19" s="77"/>
      <c r="TWR19" s="77"/>
      <c r="TWS19" s="77"/>
      <c r="TWT19" s="77"/>
      <c r="TWU19" s="77"/>
      <c r="TWV19" s="77"/>
      <c r="TWW19" s="77"/>
      <c r="TWX19" s="77"/>
      <c r="TWY19" s="77"/>
      <c r="TWZ19" s="77"/>
      <c r="TXA19" s="77"/>
      <c r="TXB19" s="77"/>
      <c r="TXC19" s="77"/>
      <c r="TXD19" s="77"/>
      <c r="TXE19" s="77"/>
      <c r="TXF19" s="77"/>
      <c r="TXG19" s="77"/>
      <c r="TXH19" s="77"/>
      <c r="TXI19" s="77"/>
      <c r="TXJ19" s="77"/>
      <c r="TXK19" s="77"/>
      <c r="TXL19" s="77"/>
      <c r="TXM19" s="77"/>
      <c r="TXN19" s="77"/>
      <c r="TXO19" s="77"/>
      <c r="TXP19" s="77"/>
      <c r="TXQ19" s="77"/>
      <c r="TXR19" s="77"/>
      <c r="TXS19" s="77"/>
      <c r="TXT19" s="77"/>
      <c r="TXU19" s="77"/>
      <c r="TXV19" s="77"/>
      <c r="TXW19" s="77"/>
      <c r="TXX19" s="77"/>
      <c r="TXY19" s="77"/>
      <c r="TXZ19" s="77"/>
      <c r="TYA19" s="77"/>
      <c r="TYB19" s="77"/>
      <c r="TYC19" s="77"/>
      <c r="TYD19" s="77"/>
      <c r="TYE19" s="77"/>
      <c r="TYF19" s="77"/>
      <c r="TYG19" s="77"/>
      <c r="TYH19" s="77"/>
      <c r="TYI19" s="77"/>
      <c r="TYJ19" s="77"/>
      <c r="TYK19" s="77"/>
      <c r="TYL19" s="77"/>
      <c r="TYM19" s="77"/>
      <c r="TYN19" s="77"/>
      <c r="TYO19" s="77"/>
      <c r="TYP19" s="77"/>
      <c r="TYQ19" s="77"/>
      <c r="TYR19" s="77"/>
      <c r="TYS19" s="77"/>
      <c r="TYT19" s="77"/>
      <c r="TYU19" s="77"/>
      <c r="TYV19" s="77"/>
      <c r="TYW19" s="77"/>
      <c r="TYX19" s="77"/>
      <c r="TYY19" s="77"/>
      <c r="TYZ19" s="77"/>
      <c r="TZA19" s="77"/>
      <c r="TZB19" s="77"/>
      <c r="TZC19" s="77"/>
      <c r="TZD19" s="77"/>
      <c r="TZE19" s="77"/>
      <c r="TZF19" s="77"/>
      <c r="TZG19" s="77"/>
      <c r="TZH19" s="77"/>
      <c r="TZI19" s="77"/>
      <c r="TZJ19" s="77"/>
      <c r="TZK19" s="77"/>
      <c r="TZL19" s="77"/>
      <c r="TZM19" s="77"/>
      <c r="TZN19" s="77"/>
      <c r="TZO19" s="77"/>
      <c r="TZP19" s="77"/>
      <c r="TZQ19" s="77"/>
      <c r="TZR19" s="77"/>
      <c r="TZS19" s="77"/>
      <c r="TZT19" s="77"/>
      <c r="TZU19" s="77"/>
      <c r="TZV19" s="77"/>
      <c r="TZW19" s="77"/>
      <c r="TZX19" s="77"/>
      <c r="TZY19" s="77"/>
      <c r="TZZ19" s="77"/>
      <c r="UAA19" s="77"/>
      <c r="UAB19" s="77"/>
      <c r="UAC19" s="77"/>
      <c r="UAD19" s="77"/>
      <c r="UAE19" s="77"/>
      <c r="UAF19" s="77"/>
      <c r="UAG19" s="77"/>
      <c r="UAH19" s="77"/>
      <c r="UAI19" s="77"/>
      <c r="UAJ19" s="77"/>
      <c r="UAK19" s="77"/>
      <c r="UAL19" s="77"/>
      <c r="UAM19" s="77"/>
      <c r="UAN19" s="77"/>
      <c r="UAO19" s="77"/>
      <c r="UAP19" s="77"/>
      <c r="UAQ19" s="77"/>
      <c r="UAR19" s="77"/>
      <c r="UAS19" s="77"/>
      <c r="UAT19" s="77"/>
      <c r="UAU19" s="77"/>
      <c r="UAV19" s="77"/>
      <c r="UAW19" s="77"/>
      <c r="UAX19" s="77"/>
      <c r="UAY19" s="77"/>
      <c r="UAZ19" s="77"/>
      <c r="UBA19" s="77"/>
      <c r="UBB19" s="77"/>
      <c r="UBC19" s="77"/>
      <c r="UBD19" s="77"/>
      <c r="UBE19" s="77"/>
      <c r="UBF19" s="77"/>
      <c r="UBG19" s="77"/>
      <c r="UBH19" s="77"/>
      <c r="UBI19" s="77"/>
      <c r="UBJ19" s="77"/>
      <c r="UBK19" s="77"/>
      <c r="UBL19" s="77"/>
      <c r="UBM19" s="77"/>
      <c r="UBN19" s="77"/>
      <c r="UBO19" s="77"/>
      <c r="UBP19" s="77"/>
      <c r="UBQ19" s="77"/>
      <c r="UBR19" s="77"/>
      <c r="UBS19" s="77"/>
      <c r="UBT19" s="77"/>
      <c r="UBU19" s="77"/>
      <c r="UBV19" s="77"/>
      <c r="UBW19" s="77"/>
      <c r="UBX19" s="77"/>
      <c r="UBY19" s="77"/>
      <c r="UBZ19" s="77"/>
      <c r="UCA19" s="77"/>
      <c r="UCB19" s="77"/>
      <c r="UCC19" s="77"/>
      <c r="UCD19" s="77"/>
      <c r="UCE19" s="77"/>
      <c r="UCF19" s="77"/>
      <c r="UCG19" s="77"/>
      <c r="UCH19" s="77"/>
      <c r="UCI19" s="77"/>
      <c r="UCJ19" s="77"/>
      <c r="UCK19" s="77"/>
      <c r="UCL19" s="77"/>
      <c r="UCM19" s="77"/>
      <c r="UCN19" s="77"/>
      <c r="UCO19" s="77"/>
      <c r="UCP19" s="77"/>
      <c r="UCQ19" s="77"/>
      <c r="UCR19" s="77"/>
      <c r="UCS19" s="77"/>
      <c r="UCT19" s="77"/>
      <c r="UCU19" s="77"/>
      <c r="UCV19" s="77"/>
      <c r="UCW19" s="77"/>
      <c r="UCX19" s="77"/>
      <c r="UCY19" s="77"/>
      <c r="UCZ19" s="77"/>
      <c r="UDA19" s="77"/>
      <c r="UDB19" s="77"/>
      <c r="UDC19" s="77"/>
      <c r="UDD19" s="77"/>
      <c r="UDE19" s="77"/>
      <c r="UDF19" s="77"/>
      <c r="UDG19" s="77"/>
      <c r="UDH19" s="77"/>
      <c r="UDI19" s="77"/>
      <c r="UDJ19" s="77"/>
      <c r="UDK19" s="77"/>
      <c r="UDL19" s="77"/>
      <c r="UDM19" s="77"/>
      <c r="UDN19" s="77"/>
      <c r="UDO19" s="77"/>
      <c r="UDP19" s="77"/>
      <c r="UDQ19" s="77"/>
      <c r="UDR19" s="77"/>
      <c r="UDS19" s="77"/>
      <c r="UDT19" s="77"/>
      <c r="UDU19" s="77"/>
      <c r="UDV19" s="77"/>
      <c r="UDW19" s="77"/>
      <c r="UDX19" s="77"/>
      <c r="UDY19" s="77"/>
      <c r="UDZ19" s="77"/>
      <c r="UEA19" s="77"/>
      <c r="UEB19" s="77"/>
      <c r="UEC19" s="77"/>
      <c r="UED19" s="77"/>
      <c r="UEE19" s="77"/>
      <c r="UEF19" s="77"/>
      <c r="UEG19" s="77"/>
      <c r="UEH19" s="77"/>
      <c r="UEI19" s="77"/>
      <c r="UEJ19" s="77"/>
      <c r="UEK19" s="77"/>
      <c r="UEL19" s="77"/>
      <c r="UEM19" s="77"/>
      <c r="UEN19" s="77"/>
      <c r="UEO19" s="77"/>
      <c r="UEP19" s="77"/>
      <c r="UEQ19" s="77"/>
      <c r="UER19" s="77"/>
      <c r="UES19" s="77"/>
      <c r="UET19" s="77"/>
      <c r="UEU19" s="77"/>
      <c r="UEV19" s="77"/>
      <c r="UEW19" s="77"/>
      <c r="UEX19" s="77"/>
      <c r="UEY19" s="77"/>
      <c r="UEZ19" s="77"/>
      <c r="UFA19" s="77"/>
      <c r="UFB19" s="77"/>
      <c r="UFC19" s="77"/>
      <c r="UFD19" s="77"/>
      <c r="UFE19" s="77"/>
      <c r="UFF19" s="77"/>
      <c r="UFG19" s="77"/>
      <c r="UFH19" s="77"/>
      <c r="UFI19" s="77"/>
      <c r="UFJ19" s="77"/>
      <c r="UFK19" s="77"/>
      <c r="UFL19" s="77"/>
      <c r="UFM19" s="77"/>
      <c r="UFN19" s="77"/>
      <c r="UFO19" s="77"/>
      <c r="UFP19" s="77"/>
      <c r="UFQ19" s="77"/>
      <c r="UFR19" s="77"/>
      <c r="UFS19" s="77"/>
      <c r="UFT19" s="77"/>
      <c r="UFU19" s="77"/>
      <c r="UFV19" s="77"/>
      <c r="UFW19" s="77"/>
      <c r="UFX19" s="77"/>
      <c r="UFY19" s="77"/>
      <c r="UFZ19" s="77"/>
      <c r="UGA19" s="77"/>
      <c r="UGB19" s="77"/>
      <c r="UGC19" s="77"/>
      <c r="UGD19" s="77"/>
      <c r="UGE19" s="77"/>
      <c r="UGF19" s="77"/>
      <c r="UGG19" s="77"/>
      <c r="UGH19" s="77"/>
      <c r="UGI19" s="77"/>
      <c r="UGJ19" s="77"/>
      <c r="UGK19" s="77"/>
      <c r="UGL19" s="77"/>
      <c r="UGM19" s="77"/>
      <c r="UGN19" s="77"/>
      <c r="UGO19" s="77"/>
      <c r="UGP19" s="77"/>
      <c r="UGQ19" s="77"/>
      <c r="UGR19" s="77"/>
      <c r="UGS19" s="77"/>
      <c r="UGT19" s="77"/>
      <c r="UGU19" s="77"/>
      <c r="UGV19" s="77"/>
      <c r="UGW19" s="77"/>
      <c r="UGX19" s="77"/>
      <c r="UGY19" s="77"/>
      <c r="UGZ19" s="77"/>
      <c r="UHA19" s="77"/>
      <c r="UHB19" s="77"/>
      <c r="UHC19" s="77"/>
      <c r="UHD19" s="77"/>
      <c r="UHE19" s="77"/>
      <c r="UHF19" s="77"/>
      <c r="UHG19" s="77"/>
      <c r="UHH19" s="77"/>
      <c r="UHI19" s="77"/>
      <c r="UHJ19" s="77"/>
      <c r="UHK19" s="77"/>
      <c r="UHL19" s="77"/>
      <c r="UHM19" s="77"/>
      <c r="UHN19" s="77"/>
      <c r="UHO19" s="77"/>
      <c r="UHP19" s="77"/>
      <c r="UHQ19" s="77"/>
      <c r="UHR19" s="77"/>
      <c r="UHS19" s="77"/>
      <c r="UHT19" s="77"/>
      <c r="UHU19" s="77"/>
      <c r="UHV19" s="77"/>
      <c r="UHW19" s="77"/>
      <c r="UHX19" s="77"/>
      <c r="UHY19" s="77"/>
      <c r="UHZ19" s="77"/>
      <c r="UIA19" s="77"/>
      <c r="UIB19" s="77"/>
      <c r="UIC19" s="77"/>
      <c r="UID19" s="77"/>
      <c r="UIE19" s="77"/>
      <c r="UIF19" s="77"/>
      <c r="UIG19" s="77"/>
      <c r="UIH19" s="77"/>
      <c r="UII19" s="77"/>
      <c r="UIJ19" s="77"/>
      <c r="UIK19" s="77"/>
      <c r="UIL19" s="77"/>
      <c r="UIM19" s="77"/>
      <c r="UIN19" s="77"/>
      <c r="UIO19" s="77"/>
      <c r="UIP19" s="77"/>
      <c r="UIQ19" s="77"/>
      <c r="UIR19" s="77"/>
      <c r="UIS19" s="77"/>
      <c r="UIT19" s="77"/>
      <c r="UIU19" s="77"/>
      <c r="UIV19" s="77"/>
      <c r="UIW19" s="77"/>
      <c r="UIX19" s="77"/>
      <c r="UIY19" s="77"/>
      <c r="UIZ19" s="77"/>
      <c r="UJA19" s="77"/>
      <c r="UJB19" s="77"/>
      <c r="UJC19" s="77"/>
      <c r="UJD19" s="77"/>
      <c r="UJE19" s="77"/>
      <c r="UJF19" s="77"/>
      <c r="UJG19" s="77"/>
      <c r="UJH19" s="77"/>
      <c r="UJI19" s="77"/>
      <c r="UJJ19" s="77"/>
      <c r="UJK19" s="77"/>
      <c r="UJL19" s="77"/>
      <c r="UJM19" s="77"/>
      <c r="UJN19" s="77"/>
      <c r="UJO19" s="77"/>
      <c r="UJP19" s="77"/>
      <c r="UJQ19" s="77"/>
      <c r="UJR19" s="77"/>
      <c r="UJS19" s="77"/>
      <c r="UJT19" s="77"/>
      <c r="UJU19" s="77"/>
      <c r="UJV19" s="77"/>
      <c r="UJW19" s="77"/>
      <c r="UJX19" s="77"/>
      <c r="UJY19" s="77"/>
      <c r="UJZ19" s="77"/>
      <c r="UKA19" s="77"/>
      <c r="UKB19" s="77"/>
      <c r="UKC19" s="77"/>
      <c r="UKD19" s="77"/>
      <c r="UKE19" s="77"/>
      <c r="UKF19" s="77"/>
      <c r="UKG19" s="77"/>
      <c r="UKH19" s="77"/>
      <c r="UKI19" s="77"/>
      <c r="UKJ19" s="77"/>
      <c r="UKK19" s="77"/>
      <c r="UKL19" s="77"/>
      <c r="UKM19" s="77"/>
      <c r="UKN19" s="77"/>
      <c r="UKO19" s="77"/>
      <c r="UKP19" s="77"/>
      <c r="UKQ19" s="77"/>
      <c r="UKR19" s="77"/>
      <c r="UKS19" s="77"/>
      <c r="UKT19" s="77"/>
      <c r="UKU19" s="77"/>
      <c r="UKV19" s="77"/>
      <c r="UKW19" s="77"/>
      <c r="UKX19" s="77"/>
      <c r="UKY19" s="77"/>
      <c r="UKZ19" s="77"/>
      <c r="ULA19" s="77"/>
      <c r="ULB19" s="77"/>
      <c r="ULC19" s="77"/>
      <c r="ULD19" s="77"/>
      <c r="ULE19" s="77"/>
      <c r="ULF19" s="77"/>
      <c r="ULG19" s="77"/>
      <c r="ULH19" s="77"/>
      <c r="ULI19" s="77"/>
      <c r="ULJ19" s="77"/>
      <c r="ULK19" s="77"/>
      <c r="ULL19" s="77"/>
      <c r="ULM19" s="77"/>
      <c r="ULN19" s="77"/>
      <c r="ULO19" s="77"/>
      <c r="ULP19" s="77"/>
      <c r="ULQ19" s="77"/>
      <c r="ULR19" s="77"/>
      <c r="ULS19" s="77"/>
      <c r="ULT19" s="77"/>
      <c r="ULU19" s="77"/>
      <c r="ULV19" s="77"/>
      <c r="ULW19" s="77"/>
      <c r="ULX19" s="77"/>
      <c r="ULY19" s="77"/>
      <c r="ULZ19" s="77"/>
      <c r="UMA19" s="77"/>
      <c r="UMB19" s="77"/>
      <c r="UMC19" s="77"/>
      <c r="UMD19" s="77"/>
      <c r="UME19" s="77"/>
      <c r="UMF19" s="77"/>
      <c r="UMG19" s="77"/>
      <c r="UMH19" s="77"/>
      <c r="UMI19" s="77"/>
      <c r="UMJ19" s="77"/>
      <c r="UMK19" s="77"/>
      <c r="UML19" s="77"/>
      <c r="UMM19" s="77"/>
      <c r="UMN19" s="77"/>
      <c r="UMO19" s="77"/>
      <c r="UMP19" s="77"/>
      <c r="UMQ19" s="77"/>
      <c r="UMR19" s="77"/>
      <c r="UMS19" s="77"/>
      <c r="UMT19" s="77"/>
      <c r="UMU19" s="77"/>
      <c r="UMV19" s="77"/>
      <c r="UMW19" s="77"/>
      <c r="UMX19" s="77"/>
      <c r="UMY19" s="77"/>
      <c r="UMZ19" s="77"/>
      <c r="UNA19" s="77"/>
      <c r="UNB19" s="77"/>
      <c r="UNC19" s="77"/>
      <c r="UND19" s="77"/>
      <c r="UNE19" s="77"/>
      <c r="UNF19" s="77"/>
      <c r="UNG19" s="77"/>
      <c r="UNH19" s="77"/>
      <c r="UNI19" s="77"/>
      <c r="UNJ19" s="77"/>
      <c r="UNK19" s="77"/>
      <c r="UNL19" s="77"/>
      <c r="UNM19" s="77"/>
      <c r="UNN19" s="77"/>
      <c r="UNO19" s="77"/>
      <c r="UNP19" s="77"/>
      <c r="UNQ19" s="77"/>
      <c r="UNR19" s="77"/>
      <c r="UNS19" s="77"/>
      <c r="UNT19" s="77"/>
      <c r="UNU19" s="77"/>
      <c r="UNV19" s="77"/>
      <c r="UNW19" s="77"/>
      <c r="UNX19" s="77"/>
      <c r="UNY19" s="77"/>
      <c r="UNZ19" s="77"/>
      <c r="UOA19" s="77"/>
      <c r="UOB19" s="77"/>
      <c r="UOC19" s="77"/>
      <c r="UOD19" s="77"/>
      <c r="UOE19" s="77"/>
      <c r="UOF19" s="77"/>
      <c r="UOG19" s="77"/>
      <c r="UOH19" s="77"/>
      <c r="UOI19" s="77"/>
      <c r="UOJ19" s="77"/>
      <c r="UOK19" s="77"/>
      <c r="UOL19" s="77"/>
      <c r="UOM19" s="77"/>
      <c r="UON19" s="77"/>
      <c r="UOO19" s="77"/>
      <c r="UOP19" s="77"/>
      <c r="UOQ19" s="77"/>
      <c r="UOR19" s="77"/>
      <c r="UOS19" s="77"/>
      <c r="UOT19" s="77"/>
      <c r="UOU19" s="77"/>
      <c r="UOV19" s="77"/>
      <c r="UOW19" s="77"/>
      <c r="UOX19" s="77"/>
      <c r="UOY19" s="77"/>
      <c r="UOZ19" s="77"/>
      <c r="UPA19" s="77"/>
      <c r="UPB19" s="77"/>
      <c r="UPC19" s="77"/>
      <c r="UPD19" s="77"/>
      <c r="UPE19" s="77"/>
      <c r="UPF19" s="77"/>
      <c r="UPG19" s="77"/>
      <c r="UPH19" s="77"/>
      <c r="UPI19" s="77"/>
      <c r="UPJ19" s="77"/>
      <c r="UPK19" s="77"/>
      <c r="UPL19" s="77"/>
      <c r="UPM19" s="77"/>
      <c r="UPN19" s="77"/>
      <c r="UPO19" s="77"/>
      <c r="UPP19" s="77"/>
      <c r="UPQ19" s="77"/>
      <c r="UPR19" s="77"/>
      <c r="UPS19" s="77"/>
      <c r="UPT19" s="77"/>
      <c r="UPU19" s="77"/>
      <c r="UPV19" s="77"/>
      <c r="UPW19" s="77"/>
      <c r="UPX19" s="77"/>
      <c r="UPY19" s="77"/>
      <c r="UPZ19" s="77"/>
      <c r="UQA19" s="77"/>
      <c r="UQB19" s="77"/>
      <c r="UQC19" s="77"/>
      <c r="UQD19" s="77"/>
      <c r="UQE19" s="77"/>
      <c r="UQF19" s="77"/>
      <c r="UQG19" s="77"/>
      <c r="UQH19" s="77"/>
      <c r="UQI19" s="77"/>
      <c r="UQJ19" s="77"/>
      <c r="UQK19" s="77"/>
      <c r="UQL19" s="77"/>
      <c r="UQM19" s="77"/>
      <c r="UQN19" s="77"/>
      <c r="UQO19" s="77"/>
      <c r="UQP19" s="77"/>
      <c r="UQQ19" s="77"/>
      <c r="UQR19" s="77"/>
      <c r="UQS19" s="77"/>
      <c r="UQT19" s="77"/>
      <c r="UQU19" s="77"/>
      <c r="UQV19" s="77"/>
      <c r="UQW19" s="77"/>
      <c r="UQX19" s="77"/>
      <c r="UQY19" s="77"/>
      <c r="UQZ19" s="77"/>
      <c r="URA19" s="77"/>
      <c r="URB19" s="77"/>
      <c r="URC19" s="77"/>
      <c r="URD19" s="77"/>
      <c r="URE19" s="77"/>
      <c r="URF19" s="77"/>
      <c r="URG19" s="77"/>
      <c r="URH19" s="77"/>
      <c r="URI19" s="77"/>
      <c r="URJ19" s="77"/>
      <c r="URK19" s="77"/>
      <c r="URL19" s="77"/>
      <c r="URM19" s="77"/>
      <c r="URN19" s="77"/>
      <c r="URO19" s="77"/>
      <c r="URP19" s="77"/>
      <c r="URQ19" s="77"/>
      <c r="URR19" s="77"/>
      <c r="URS19" s="77"/>
      <c r="URT19" s="77"/>
      <c r="URU19" s="77"/>
      <c r="URV19" s="77"/>
      <c r="URW19" s="77"/>
      <c r="URX19" s="77"/>
      <c r="URY19" s="77"/>
      <c r="URZ19" s="77"/>
      <c r="USA19" s="77"/>
      <c r="USB19" s="77"/>
      <c r="USC19" s="77"/>
      <c r="USD19" s="77"/>
      <c r="USE19" s="77"/>
      <c r="USF19" s="77"/>
      <c r="USG19" s="77"/>
      <c r="USH19" s="77"/>
      <c r="USI19" s="77"/>
      <c r="USJ19" s="77"/>
      <c r="USK19" s="77"/>
      <c r="USL19" s="77"/>
      <c r="USM19" s="77"/>
      <c r="USN19" s="77"/>
      <c r="USO19" s="77"/>
      <c r="USP19" s="77"/>
      <c r="USQ19" s="77"/>
      <c r="USR19" s="77"/>
      <c r="USS19" s="77"/>
      <c r="UST19" s="77"/>
      <c r="USU19" s="77"/>
      <c r="USV19" s="77"/>
      <c r="USW19" s="77"/>
      <c r="USX19" s="77"/>
      <c r="USY19" s="77"/>
      <c r="USZ19" s="77"/>
      <c r="UTA19" s="77"/>
      <c r="UTB19" s="77"/>
      <c r="UTC19" s="77"/>
      <c r="UTD19" s="77"/>
      <c r="UTE19" s="77"/>
      <c r="UTF19" s="77"/>
      <c r="UTG19" s="77"/>
      <c r="UTH19" s="77"/>
      <c r="UTI19" s="77"/>
      <c r="UTJ19" s="77"/>
      <c r="UTK19" s="77"/>
      <c r="UTL19" s="77"/>
      <c r="UTM19" s="77"/>
      <c r="UTN19" s="77"/>
      <c r="UTO19" s="77"/>
      <c r="UTP19" s="77"/>
      <c r="UTQ19" s="77"/>
      <c r="UTR19" s="77"/>
      <c r="UTS19" s="77"/>
      <c r="UTT19" s="77"/>
      <c r="UTU19" s="77"/>
      <c r="UTV19" s="77"/>
      <c r="UTW19" s="77"/>
      <c r="UTX19" s="77"/>
      <c r="UTY19" s="77"/>
      <c r="UTZ19" s="77"/>
      <c r="UUA19" s="77"/>
      <c r="UUB19" s="77"/>
      <c r="UUC19" s="77"/>
      <c r="UUD19" s="77"/>
      <c r="UUE19" s="77"/>
      <c r="UUF19" s="77"/>
      <c r="UUG19" s="77"/>
      <c r="UUH19" s="77"/>
      <c r="UUI19" s="77"/>
      <c r="UUJ19" s="77"/>
      <c r="UUK19" s="77"/>
      <c r="UUL19" s="77"/>
      <c r="UUM19" s="77"/>
      <c r="UUN19" s="77"/>
      <c r="UUO19" s="77"/>
      <c r="UUP19" s="77"/>
      <c r="UUQ19" s="77"/>
      <c r="UUR19" s="77"/>
      <c r="UUS19" s="77"/>
      <c r="UUT19" s="77"/>
      <c r="UUU19" s="77"/>
      <c r="UUV19" s="77"/>
      <c r="UUW19" s="77"/>
      <c r="UUX19" s="77"/>
      <c r="UUY19" s="77"/>
      <c r="UUZ19" s="77"/>
      <c r="UVA19" s="77"/>
      <c r="UVB19" s="77"/>
      <c r="UVC19" s="77"/>
      <c r="UVD19" s="77"/>
      <c r="UVE19" s="77"/>
      <c r="UVF19" s="77"/>
      <c r="UVG19" s="77"/>
      <c r="UVH19" s="77"/>
      <c r="UVI19" s="77"/>
      <c r="UVJ19" s="77"/>
      <c r="UVK19" s="77"/>
      <c r="UVL19" s="77"/>
      <c r="UVM19" s="77"/>
      <c r="UVN19" s="77"/>
      <c r="UVO19" s="77"/>
      <c r="UVP19" s="77"/>
      <c r="UVQ19" s="77"/>
      <c r="UVR19" s="77"/>
      <c r="UVS19" s="77"/>
      <c r="UVT19" s="77"/>
      <c r="UVU19" s="77"/>
      <c r="UVV19" s="77"/>
      <c r="UVW19" s="77"/>
      <c r="UVX19" s="77"/>
      <c r="UVY19" s="77"/>
      <c r="UVZ19" s="77"/>
      <c r="UWA19" s="77"/>
      <c r="UWB19" s="77"/>
      <c r="UWC19" s="77"/>
      <c r="UWD19" s="77"/>
      <c r="UWE19" s="77"/>
      <c r="UWF19" s="77"/>
      <c r="UWG19" s="77"/>
      <c r="UWH19" s="77"/>
      <c r="UWI19" s="77"/>
      <c r="UWJ19" s="77"/>
      <c r="UWK19" s="77"/>
      <c r="UWL19" s="77"/>
      <c r="UWM19" s="77"/>
      <c r="UWN19" s="77"/>
      <c r="UWO19" s="77"/>
      <c r="UWP19" s="77"/>
      <c r="UWQ19" s="77"/>
      <c r="UWR19" s="77"/>
      <c r="UWS19" s="77"/>
      <c r="UWT19" s="77"/>
      <c r="UWU19" s="77"/>
      <c r="UWV19" s="77"/>
      <c r="UWW19" s="77"/>
      <c r="UWX19" s="77"/>
      <c r="UWY19" s="77"/>
      <c r="UWZ19" s="77"/>
      <c r="UXA19" s="77"/>
      <c r="UXB19" s="77"/>
      <c r="UXC19" s="77"/>
      <c r="UXD19" s="77"/>
      <c r="UXE19" s="77"/>
      <c r="UXF19" s="77"/>
      <c r="UXG19" s="77"/>
      <c r="UXH19" s="77"/>
      <c r="UXI19" s="77"/>
      <c r="UXJ19" s="77"/>
      <c r="UXK19" s="77"/>
      <c r="UXL19" s="77"/>
      <c r="UXM19" s="77"/>
      <c r="UXN19" s="77"/>
      <c r="UXO19" s="77"/>
      <c r="UXP19" s="77"/>
      <c r="UXQ19" s="77"/>
      <c r="UXR19" s="77"/>
      <c r="UXS19" s="77"/>
      <c r="UXT19" s="77"/>
      <c r="UXU19" s="77"/>
      <c r="UXV19" s="77"/>
      <c r="UXW19" s="77"/>
      <c r="UXX19" s="77"/>
      <c r="UXY19" s="77"/>
      <c r="UXZ19" s="77"/>
      <c r="UYA19" s="77"/>
      <c r="UYB19" s="77"/>
      <c r="UYC19" s="77"/>
      <c r="UYD19" s="77"/>
      <c r="UYE19" s="77"/>
      <c r="UYF19" s="77"/>
      <c r="UYG19" s="77"/>
      <c r="UYH19" s="77"/>
      <c r="UYI19" s="77"/>
      <c r="UYJ19" s="77"/>
      <c r="UYK19" s="77"/>
      <c r="UYL19" s="77"/>
      <c r="UYM19" s="77"/>
      <c r="UYN19" s="77"/>
      <c r="UYO19" s="77"/>
      <c r="UYP19" s="77"/>
      <c r="UYQ19" s="77"/>
      <c r="UYR19" s="77"/>
      <c r="UYS19" s="77"/>
      <c r="UYT19" s="77"/>
      <c r="UYU19" s="77"/>
      <c r="UYV19" s="77"/>
      <c r="UYW19" s="77"/>
      <c r="UYX19" s="77"/>
      <c r="UYY19" s="77"/>
      <c r="UYZ19" s="77"/>
      <c r="UZA19" s="77"/>
      <c r="UZB19" s="77"/>
      <c r="UZC19" s="77"/>
      <c r="UZD19" s="77"/>
      <c r="UZE19" s="77"/>
      <c r="UZF19" s="77"/>
      <c r="UZG19" s="77"/>
      <c r="UZH19" s="77"/>
      <c r="UZI19" s="77"/>
      <c r="UZJ19" s="77"/>
      <c r="UZK19" s="77"/>
      <c r="UZL19" s="77"/>
      <c r="UZM19" s="77"/>
      <c r="UZN19" s="77"/>
      <c r="UZO19" s="77"/>
      <c r="UZP19" s="77"/>
      <c r="UZQ19" s="77"/>
      <c r="UZR19" s="77"/>
      <c r="UZS19" s="77"/>
      <c r="UZT19" s="77"/>
      <c r="UZU19" s="77"/>
      <c r="UZV19" s="77"/>
      <c r="UZW19" s="77"/>
      <c r="UZX19" s="77"/>
      <c r="UZY19" s="77"/>
      <c r="UZZ19" s="77"/>
      <c r="VAA19" s="77"/>
      <c r="VAB19" s="77"/>
      <c r="VAC19" s="77"/>
      <c r="VAD19" s="77"/>
      <c r="VAE19" s="77"/>
      <c r="VAF19" s="77"/>
      <c r="VAG19" s="77"/>
      <c r="VAH19" s="77"/>
      <c r="VAI19" s="77"/>
      <c r="VAJ19" s="77"/>
      <c r="VAK19" s="77"/>
      <c r="VAL19" s="77"/>
      <c r="VAM19" s="77"/>
      <c r="VAN19" s="77"/>
      <c r="VAO19" s="77"/>
      <c r="VAP19" s="77"/>
      <c r="VAQ19" s="77"/>
      <c r="VAR19" s="77"/>
      <c r="VAS19" s="77"/>
      <c r="VAT19" s="77"/>
      <c r="VAU19" s="77"/>
      <c r="VAV19" s="77"/>
      <c r="VAW19" s="77"/>
      <c r="VAX19" s="77"/>
      <c r="VAY19" s="77"/>
      <c r="VAZ19" s="77"/>
      <c r="VBA19" s="77"/>
      <c r="VBB19" s="77"/>
      <c r="VBC19" s="77"/>
      <c r="VBD19" s="77"/>
      <c r="VBE19" s="77"/>
      <c r="VBF19" s="77"/>
      <c r="VBG19" s="77"/>
      <c r="VBH19" s="77"/>
      <c r="VBI19" s="77"/>
      <c r="VBJ19" s="77"/>
      <c r="VBK19" s="77"/>
      <c r="VBL19" s="77"/>
      <c r="VBM19" s="77"/>
      <c r="VBN19" s="77"/>
      <c r="VBO19" s="77"/>
      <c r="VBP19" s="77"/>
      <c r="VBQ19" s="77"/>
      <c r="VBR19" s="77"/>
      <c r="VBS19" s="77"/>
      <c r="VBT19" s="77"/>
      <c r="VBU19" s="77"/>
      <c r="VBV19" s="77"/>
      <c r="VBW19" s="77"/>
      <c r="VBX19" s="77"/>
      <c r="VBY19" s="77"/>
      <c r="VBZ19" s="77"/>
      <c r="VCA19" s="77"/>
      <c r="VCB19" s="77"/>
      <c r="VCC19" s="77"/>
      <c r="VCD19" s="77"/>
      <c r="VCE19" s="77"/>
      <c r="VCF19" s="77"/>
      <c r="VCG19" s="77"/>
      <c r="VCH19" s="77"/>
      <c r="VCI19" s="77"/>
      <c r="VCJ19" s="77"/>
      <c r="VCK19" s="77"/>
      <c r="VCL19" s="77"/>
      <c r="VCM19" s="77"/>
      <c r="VCN19" s="77"/>
      <c r="VCO19" s="77"/>
      <c r="VCP19" s="77"/>
      <c r="VCQ19" s="77"/>
      <c r="VCR19" s="77"/>
      <c r="VCS19" s="77"/>
      <c r="VCT19" s="77"/>
      <c r="VCU19" s="77"/>
      <c r="VCV19" s="77"/>
      <c r="VCW19" s="77"/>
      <c r="VCX19" s="77"/>
      <c r="VCY19" s="77"/>
      <c r="VCZ19" s="77"/>
      <c r="VDA19" s="77"/>
      <c r="VDB19" s="77"/>
      <c r="VDC19" s="77"/>
      <c r="VDD19" s="77"/>
      <c r="VDE19" s="77"/>
      <c r="VDF19" s="77"/>
      <c r="VDG19" s="77"/>
      <c r="VDH19" s="77"/>
      <c r="VDI19" s="77"/>
      <c r="VDJ19" s="77"/>
      <c r="VDK19" s="77"/>
      <c r="VDL19" s="77"/>
      <c r="VDM19" s="77"/>
      <c r="VDN19" s="77"/>
      <c r="VDO19" s="77"/>
      <c r="VDP19" s="77"/>
      <c r="VDQ19" s="77"/>
      <c r="VDR19" s="77"/>
      <c r="VDS19" s="77"/>
      <c r="VDT19" s="77"/>
      <c r="VDU19" s="77"/>
      <c r="VDV19" s="77"/>
      <c r="VDW19" s="77"/>
      <c r="VDX19" s="77"/>
      <c r="VDY19" s="77"/>
      <c r="VDZ19" s="77"/>
      <c r="VEA19" s="77"/>
      <c r="VEB19" s="77"/>
      <c r="VEC19" s="77"/>
      <c r="VED19" s="77"/>
      <c r="VEE19" s="77"/>
      <c r="VEF19" s="77"/>
      <c r="VEG19" s="77"/>
      <c r="VEH19" s="77"/>
      <c r="VEI19" s="77"/>
      <c r="VEJ19" s="77"/>
      <c r="VEK19" s="77"/>
      <c r="VEL19" s="77"/>
      <c r="VEM19" s="77"/>
      <c r="VEN19" s="77"/>
      <c r="VEO19" s="77"/>
      <c r="VEP19" s="77"/>
      <c r="VEQ19" s="77"/>
      <c r="VER19" s="77"/>
      <c r="VES19" s="77"/>
      <c r="VET19" s="77"/>
      <c r="VEU19" s="77"/>
      <c r="VEV19" s="77"/>
      <c r="VEW19" s="77"/>
      <c r="VEX19" s="77"/>
      <c r="VEY19" s="77"/>
      <c r="VEZ19" s="77"/>
      <c r="VFA19" s="77"/>
      <c r="VFB19" s="77"/>
      <c r="VFC19" s="77"/>
      <c r="VFD19" s="77"/>
      <c r="VFE19" s="77"/>
      <c r="VFF19" s="77"/>
      <c r="VFG19" s="77"/>
      <c r="VFH19" s="77"/>
      <c r="VFI19" s="77"/>
      <c r="VFJ19" s="77"/>
      <c r="VFK19" s="77"/>
      <c r="VFL19" s="77"/>
      <c r="VFM19" s="77"/>
      <c r="VFN19" s="77"/>
      <c r="VFO19" s="77"/>
      <c r="VFP19" s="77"/>
      <c r="VFQ19" s="77"/>
      <c r="VFR19" s="77"/>
      <c r="VFS19" s="77"/>
      <c r="VFT19" s="77"/>
      <c r="VFU19" s="77"/>
      <c r="VFV19" s="77"/>
      <c r="VFW19" s="77"/>
      <c r="VFX19" s="77"/>
      <c r="VFY19" s="77"/>
      <c r="VFZ19" s="77"/>
      <c r="VGA19" s="77"/>
      <c r="VGB19" s="77"/>
      <c r="VGC19" s="77"/>
      <c r="VGD19" s="77"/>
      <c r="VGE19" s="77"/>
      <c r="VGF19" s="77"/>
      <c r="VGG19" s="77"/>
      <c r="VGH19" s="77"/>
      <c r="VGI19" s="77"/>
      <c r="VGJ19" s="77"/>
      <c r="VGK19" s="77"/>
      <c r="VGL19" s="77"/>
      <c r="VGM19" s="77"/>
      <c r="VGN19" s="77"/>
      <c r="VGO19" s="77"/>
      <c r="VGP19" s="77"/>
      <c r="VGQ19" s="77"/>
      <c r="VGR19" s="77"/>
      <c r="VGS19" s="77"/>
      <c r="VGT19" s="77"/>
      <c r="VGU19" s="77"/>
      <c r="VGV19" s="77"/>
      <c r="VGW19" s="77"/>
      <c r="VGX19" s="77"/>
      <c r="VGY19" s="77"/>
      <c r="VGZ19" s="77"/>
      <c r="VHA19" s="77"/>
      <c r="VHB19" s="77"/>
      <c r="VHC19" s="77"/>
      <c r="VHD19" s="77"/>
      <c r="VHE19" s="77"/>
      <c r="VHF19" s="77"/>
      <c r="VHG19" s="77"/>
      <c r="VHH19" s="77"/>
      <c r="VHI19" s="77"/>
      <c r="VHJ19" s="77"/>
      <c r="VHK19" s="77"/>
      <c r="VHL19" s="77"/>
      <c r="VHM19" s="77"/>
      <c r="VHN19" s="77"/>
      <c r="VHO19" s="77"/>
      <c r="VHP19" s="77"/>
      <c r="VHQ19" s="77"/>
      <c r="VHR19" s="77"/>
      <c r="VHS19" s="77"/>
      <c r="VHT19" s="77"/>
      <c r="VHU19" s="77"/>
      <c r="VHV19" s="77"/>
      <c r="VHW19" s="77"/>
      <c r="VHX19" s="77"/>
      <c r="VHY19" s="77"/>
      <c r="VHZ19" s="77"/>
      <c r="VIA19" s="77"/>
      <c r="VIB19" s="77"/>
      <c r="VIC19" s="77"/>
      <c r="VID19" s="77"/>
      <c r="VIE19" s="77"/>
      <c r="VIF19" s="77"/>
      <c r="VIG19" s="77"/>
      <c r="VIH19" s="77"/>
      <c r="VII19" s="77"/>
      <c r="VIJ19" s="77"/>
      <c r="VIK19" s="77"/>
      <c r="VIL19" s="77"/>
      <c r="VIM19" s="77"/>
      <c r="VIN19" s="77"/>
      <c r="VIO19" s="77"/>
      <c r="VIP19" s="77"/>
      <c r="VIQ19" s="77"/>
      <c r="VIR19" s="77"/>
      <c r="VIS19" s="77"/>
      <c r="VIT19" s="77"/>
      <c r="VIU19" s="77"/>
      <c r="VIV19" s="77"/>
      <c r="VIW19" s="77"/>
      <c r="VIX19" s="77"/>
      <c r="VIY19" s="77"/>
      <c r="VIZ19" s="77"/>
      <c r="VJA19" s="77"/>
      <c r="VJB19" s="77"/>
      <c r="VJC19" s="77"/>
      <c r="VJD19" s="77"/>
      <c r="VJE19" s="77"/>
      <c r="VJF19" s="77"/>
      <c r="VJG19" s="77"/>
      <c r="VJH19" s="77"/>
      <c r="VJI19" s="77"/>
      <c r="VJJ19" s="77"/>
      <c r="VJK19" s="77"/>
      <c r="VJL19" s="77"/>
      <c r="VJM19" s="77"/>
      <c r="VJN19" s="77"/>
      <c r="VJO19" s="77"/>
      <c r="VJP19" s="77"/>
      <c r="VJQ19" s="77"/>
      <c r="VJR19" s="77"/>
      <c r="VJS19" s="77"/>
      <c r="VJT19" s="77"/>
      <c r="VJU19" s="77"/>
      <c r="VJV19" s="77"/>
      <c r="VJW19" s="77"/>
      <c r="VJX19" s="77"/>
      <c r="VJY19" s="77"/>
      <c r="VJZ19" s="77"/>
      <c r="VKA19" s="77"/>
      <c r="VKB19" s="77"/>
      <c r="VKC19" s="77"/>
      <c r="VKD19" s="77"/>
      <c r="VKE19" s="77"/>
      <c r="VKF19" s="77"/>
      <c r="VKG19" s="77"/>
      <c r="VKH19" s="77"/>
      <c r="VKI19" s="77"/>
      <c r="VKJ19" s="77"/>
      <c r="VKK19" s="77"/>
      <c r="VKL19" s="77"/>
      <c r="VKM19" s="77"/>
      <c r="VKN19" s="77"/>
      <c r="VKO19" s="77"/>
      <c r="VKP19" s="77"/>
      <c r="VKQ19" s="77"/>
      <c r="VKR19" s="77"/>
      <c r="VKS19" s="77"/>
      <c r="VKT19" s="77"/>
      <c r="VKU19" s="77"/>
      <c r="VKV19" s="77"/>
      <c r="VKW19" s="77"/>
      <c r="VKX19" s="77"/>
      <c r="VKY19" s="77"/>
      <c r="VKZ19" s="77"/>
      <c r="VLA19" s="77"/>
      <c r="VLB19" s="77"/>
      <c r="VLC19" s="77"/>
      <c r="VLD19" s="77"/>
      <c r="VLE19" s="77"/>
      <c r="VLF19" s="77"/>
      <c r="VLG19" s="77"/>
      <c r="VLH19" s="77"/>
      <c r="VLI19" s="77"/>
      <c r="VLJ19" s="77"/>
      <c r="VLK19" s="77"/>
      <c r="VLL19" s="77"/>
      <c r="VLM19" s="77"/>
      <c r="VLN19" s="77"/>
      <c r="VLO19" s="77"/>
      <c r="VLP19" s="77"/>
      <c r="VLQ19" s="77"/>
      <c r="VLR19" s="77"/>
      <c r="VLS19" s="77"/>
      <c r="VLT19" s="77"/>
      <c r="VLU19" s="77"/>
      <c r="VLV19" s="77"/>
      <c r="VLW19" s="77"/>
      <c r="VLX19" s="77"/>
      <c r="VLY19" s="77"/>
      <c r="VLZ19" s="77"/>
      <c r="VMA19" s="77"/>
      <c r="VMB19" s="77"/>
      <c r="VMC19" s="77"/>
      <c r="VMD19" s="77"/>
      <c r="VME19" s="77"/>
      <c r="VMF19" s="77"/>
      <c r="VMG19" s="77"/>
      <c r="VMH19" s="77"/>
      <c r="VMI19" s="77"/>
      <c r="VMJ19" s="77"/>
      <c r="VMK19" s="77"/>
      <c r="VML19" s="77"/>
      <c r="VMM19" s="77"/>
      <c r="VMN19" s="77"/>
      <c r="VMO19" s="77"/>
      <c r="VMP19" s="77"/>
      <c r="VMQ19" s="77"/>
      <c r="VMR19" s="77"/>
      <c r="VMS19" s="77"/>
      <c r="VMT19" s="77"/>
      <c r="VMU19" s="77"/>
      <c r="VMV19" s="77"/>
      <c r="VMW19" s="77"/>
      <c r="VMX19" s="77"/>
      <c r="VMY19" s="77"/>
      <c r="VMZ19" s="77"/>
      <c r="VNA19" s="77"/>
      <c r="VNB19" s="77"/>
      <c r="VNC19" s="77"/>
      <c r="VND19" s="77"/>
      <c r="VNE19" s="77"/>
      <c r="VNF19" s="77"/>
      <c r="VNG19" s="77"/>
      <c r="VNH19" s="77"/>
      <c r="VNI19" s="77"/>
      <c r="VNJ19" s="77"/>
      <c r="VNK19" s="77"/>
      <c r="VNL19" s="77"/>
      <c r="VNM19" s="77"/>
      <c r="VNN19" s="77"/>
      <c r="VNO19" s="77"/>
      <c r="VNP19" s="77"/>
      <c r="VNQ19" s="77"/>
      <c r="VNR19" s="77"/>
      <c r="VNS19" s="77"/>
      <c r="VNT19" s="77"/>
      <c r="VNU19" s="77"/>
      <c r="VNV19" s="77"/>
      <c r="VNW19" s="77"/>
      <c r="VNX19" s="77"/>
      <c r="VNY19" s="77"/>
      <c r="VNZ19" s="77"/>
      <c r="VOA19" s="77"/>
      <c r="VOB19" s="77"/>
      <c r="VOC19" s="77"/>
      <c r="VOD19" s="77"/>
      <c r="VOE19" s="77"/>
      <c r="VOF19" s="77"/>
      <c r="VOG19" s="77"/>
      <c r="VOH19" s="77"/>
      <c r="VOI19" s="77"/>
      <c r="VOJ19" s="77"/>
      <c r="VOK19" s="77"/>
      <c r="VOL19" s="77"/>
      <c r="VOM19" s="77"/>
      <c r="VON19" s="77"/>
      <c r="VOO19" s="77"/>
      <c r="VOP19" s="77"/>
      <c r="VOQ19" s="77"/>
      <c r="VOR19" s="77"/>
      <c r="VOS19" s="77"/>
      <c r="VOT19" s="77"/>
      <c r="VOU19" s="77"/>
      <c r="VOV19" s="77"/>
      <c r="VOW19" s="77"/>
      <c r="VOX19" s="77"/>
      <c r="VOY19" s="77"/>
      <c r="VOZ19" s="77"/>
      <c r="VPA19" s="77"/>
      <c r="VPB19" s="77"/>
      <c r="VPC19" s="77"/>
      <c r="VPD19" s="77"/>
      <c r="VPE19" s="77"/>
      <c r="VPF19" s="77"/>
      <c r="VPG19" s="77"/>
      <c r="VPH19" s="77"/>
      <c r="VPI19" s="77"/>
      <c r="VPJ19" s="77"/>
      <c r="VPK19" s="77"/>
      <c r="VPL19" s="77"/>
      <c r="VPM19" s="77"/>
      <c r="VPN19" s="77"/>
      <c r="VPO19" s="77"/>
      <c r="VPP19" s="77"/>
      <c r="VPQ19" s="77"/>
      <c r="VPR19" s="77"/>
      <c r="VPS19" s="77"/>
      <c r="VPT19" s="77"/>
      <c r="VPU19" s="77"/>
      <c r="VPV19" s="77"/>
      <c r="VPW19" s="77"/>
      <c r="VPX19" s="77"/>
      <c r="VPY19" s="77"/>
      <c r="VPZ19" s="77"/>
      <c r="VQA19" s="77"/>
      <c r="VQB19" s="77"/>
      <c r="VQC19" s="77"/>
      <c r="VQD19" s="77"/>
      <c r="VQE19" s="77"/>
      <c r="VQF19" s="77"/>
      <c r="VQG19" s="77"/>
      <c r="VQH19" s="77"/>
      <c r="VQI19" s="77"/>
      <c r="VQJ19" s="77"/>
      <c r="VQK19" s="77"/>
      <c r="VQL19" s="77"/>
      <c r="VQM19" s="77"/>
      <c r="VQN19" s="77"/>
      <c r="VQO19" s="77"/>
      <c r="VQP19" s="77"/>
      <c r="VQQ19" s="77"/>
      <c r="VQR19" s="77"/>
      <c r="VQS19" s="77"/>
      <c r="VQT19" s="77"/>
      <c r="VQU19" s="77"/>
      <c r="VQV19" s="77"/>
      <c r="VQW19" s="77"/>
      <c r="VQX19" s="77"/>
      <c r="VQY19" s="77"/>
      <c r="VQZ19" s="77"/>
      <c r="VRA19" s="77"/>
      <c r="VRB19" s="77"/>
      <c r="VRC19" s="77"/>
      <c r="VRD19" s="77"/>
      <c r="VRE19" s="77"/>
      <c r="VRF19" s="77"/>
      <c r="VRG19" s="77"/>
      <c r="VRH19" s="77"/>
      <c r="VRI19" s="77"/>
      <c r="VRJ19" s="77"/>
      <c r="VRK19" s="77"/>
      <c r="VRL19" s="77"/>
      <c r="VRM19" s="77"/>
      <c r="VRN19" s="77"/>
      <c r="VRO19" s="77"/>
      <c r="VRP19" s="77"/>
      <c r="VRQ19" s="77"/>
      <c r="VRR19" s="77"/>
      <c r="VRS19" s="77"/>
      <c r="VRT19" s="77"/>
      <c r="VRU19" s="77"/>
      <c r="VRV19" s="77"/>
      <c r="VRW19" s="77"/>
      <c r="VRX19" s="77"/>
      <c r="VRY19" s="77"/>
      <c r="VRZ19" s="77"/>
      <c r="VSA19" s="77"/>
      <c r="VSB19" s="77"/>
      <c r="VSC19" s="77"/>
      <c r="VSD19" s="77"/>
      <c r="VSE19" s="77"/>
      <c r="VSF19" s="77"/>
      <c r="VSG19" s="77"/>
      <c r="VSH19" s="77"/>
      <c r="VSI19" s="77"/>
      <c r="VSJ19" s="77"/>
      <c r="VSK19" s="77"/>
      <c r="VSL19" s="77"/>
      <c r="VSM19" s="77"/>
      <c r="VSN19" s="77"/>
      <c r="VSO19" s="77"/>
      <c r="VSP19" s="77"/>
      <c r="VSQ19" s="77"/>
      <c r="VSR19" s="77"/>
      <c r="VSS19" s="77"/>
      <c r="VST19" s="77"/>
      <c r="VSU19" s="77"/>
      <c r="VSV19" s="77"/>
      <c r="VSW19" s="77"/>
      <c r="VSX19" s="77"/>
      <c r="VSY19" s="77"/>
      <c r="VSZ19" s="77"/>
      <c r="VTA19" s="77"/>
      <c r="VTB19" s="77"/>
      <c r="VTC19" s="77"/>
      <c r="VTD19" s="77"/>
      <c r="VTE19" s="77"/>
      <c r="VTF19" s="77"/>
      <c r="VTG19" s="77"/>
      <c r="VTH19" s="77"/>
      <c r="VTI19" s="77"/>
      <c r="VTJ19" s="77"/>
      <c r="VTK19" s="77"/>
      <c r="VTL19" s="77"/>
      <c r="VTM19" s="77"/>
      <c r="VTN19" s="77"/>
      <c r="VTO19" s="77"/>
      <c r="VTP19" s="77"/>
      <c r="VTQ19" s="77"/>
      <c r="VTR19" s="77"/>
      <c r="VTS19" s="77"/>
      <c r="VTT19" s="77"/>
      <c r="VTU19" s="77"/>
      <c r="VTV19" s="77"/>
      <c r="VTW19" s="77"/>
      <c r="VTX19" s="77"/>
      <c r="VTY19" s="77"/>
      <c r="VTZ19" s="77"/>
      <c r="VUA19" s="77"/>
      <c r="VUB19" s="77"/>
      <c r="VUC19" s="77"/>
      <c r="VUD19" s="77"/>
      <c r="VUE19" s="77"/>
      <c r="VUF19" s="77"/>
      <c r="VUG19" s="77"/>
      <c r="VUH19" s="77"/>
      <c r="VUI19" s="77"/>
      <c r="VUJ19" s="77"/>
      <c r="VUK19" s="77"/>
      <c r="VUL19" s="77"/>
      <c r="VUM19" s="77"/>
      <c r="VUN19" s="77"/>
      <c r="VUO19" s="77"/>
      <c r="VUP19" s="77"/>
      <c r="VUQ19" s="77"/>
      <c r="VUR19" s="77"/>
      <c r="VUS19" s="77"/>
      <c r="VUT19" s="77"/>
      <c r="VUU19" s="77"/>
      <c r="VUV19" s="77"/>
      <c r="VUW19" s="77"/>
      <c r="VUX19" s="77"/>
      <c r="VUY19" s="77"/>
      <c r="VUZ19" s="77"/>
      <c r="VVA19" s="77"/>
      <c r="VVB19" s="77"/>
      <c r="VVC19" s="77"/>
      <c r="VVD19" s="77"/>
      <c r="VVE19" s="77"/>
      <c r="VVF19" s="77"/>
      <c r="VVG19" s="77"/>
      <c r="VVH19" s="77"/>
      <c r="VVI19" s="77"/>
      <c r="VVJ19" s="77"/>
      <c r="VVK19" s="77"/>
      <c r="VVL19" s="77"/>
      <c r="VVM19" s="77"/>
      <c r="VVN19" s="77"/>
      <c r="VVO19" s="77"/>
      <c r="VVP19" s="77"/>
      <c r="VVQ19" s="77"/>
      <c r="VVR19" s="77"/>
      <c r="VVS19" s="77"/>
      <c r="VVT19" s="77"/>
      <c r="VVU19" s="77"/>
      <c r="VVV19" s="77"/>
      <c r="VVW19" s="77"/>
      <c r="VVX19" s="77"/>
      <c r="VVY19" s="77"/>
      <c r="VVZ19" s="77"/>
      <c r="VWA19" s="77"/>
      <c r="VWB19" s="77"/>
      <c r="VWC19" s="77"/>
      <c r="VWD19" s="77"/>
      <c r="VWE19" s="77"/>
      <c r="VWF19" s="77"/>
      <c r="VWG19" s="77"/>
      <c r="VWH19" s="77"/>
      <c r="VWI19" s="77"/>
      <c r="VWJ19" s="77"/>
      <c r="VWK19" s="77"/>
      <c r="VWL19" s="77"/>
      <c r="VWM19" s="77"/>
      <c r="VWN19" s="77"/>
      <c r="VWO19" s="77"/>
      <c r="VWP19" s="77"/>
      <c r="VWQ19" s="77"/>
      <c r="VWR19" s="77"/>
      <c r="VWS19" s="77"/>
      <c r="VWT19" s="77"/>
      <c r="VWU19" s="77"/>
      <c r="VWV19" s="77"/>
      <c r="VWW19" s="77"/>
      <c r="VWX19" s="77"/>
      <c r="VWY19" s="77"/>
      <c r="VWZ19" s="77"/>
      <c r="VXA19" s="77"/>
      <c r="VXB19" s="77"/>
      <c r="VXC19" s="77"/>
      <c r="VXD19" s="77"/>
      <c r="VXE19" s="77"/>
      <c r="VXF19" s="77"/>
      <c r="VXG19" s="77"/>
      <c r="VXH19" s="77"/>
      <c r="VXI19" s="77"/>
      <c r="VXJ19" s="77"/>
      <c r="VXK19" s="77"/>
      <c r="VXL19" s="77"/>
      <c r="VXM19" s="77"/>
      <c r="VXN19" s="77"/>
      <c r="VXO19" s="77"/>
      <c r="VXP19" s="77"/>
      <c r="VXQ19" s="77"/>
      <c r="VXR19" s="77"/>
      <c r="VXS19" s="77"/>
      <c r="VXT19" s="77"/>
      <c r="VXU19" s="77"/>
      <c r="VXV19" s="77"/>
      <c r="VXW19" s="77"/>
      <c r="VXX19" s="77"/>
      <c r="VXY19" s="77"/>
      <c r="VXZ19" s="77"/>
      <c r="VYA19" s="77"/>
      <c r="VYB19" s="77"/>
      <c r="VYC19" s="77"/>
      <c r="VYD19" s="77"/>
      <c r="VYE19" s="77"/>
      <c r="VYF19" s="77"/>
      <c r="VYG19" s="77"/>
      <c r="VYH19" s="77"/>
      <c r="VYI19" s="77"/>
      <c r="VYJ19" s="77"/>
      <c r="VYK19" s="77"/>
      <c r="VYL19" s="77"/>
      <c r="VYM19" s="77"/>
      <c r="VYN19" s="77"/>
      <c r="VYO19" s="77"/>
      <c r="VYP19" s="77"/>
      <c r="VYQ19" s="77"/>
      <c r="VYR19" s="77"/>
      <c r="VYS19" s="77"/>
      <c r="VYT19" s="77"/>
      <c r="VYU19" s="77"/>
      <c r="VYV19" s="77"/>
      <c r="VYW19" s="77"/>
      <c r="VYX19" s="77"/>
      <c r="VYY19" s="77"/>
      <c r="VYZ19" s="77"/>
      <c r="VZA19" s="77"/>
      <c r="VZB19" s="77"/>
      <c r="VZC19" s="77"/>
      <c r="VZD19" s="77"/>
      <c r="VZE19" s="77"/>
      <c r="VZF19" s="77"/>
      <c r="VZG19" s="77"/>
      <c r="VZH19" s="77"/>
      <c r="VZI19" s="77"/>
      <c r="VZJ19" s="77"/>
      <c r="VZK19" s="77"/>
      <c r="VZL19" s="77"/>
      <c r="VZM19" s="77"/>
      <c r="VZN19" s="77"/>
      <c r="VZO19" s="77"/>
      <c r="VZP19" s="77"/>
      <c r="VZQ19" s="77"/>
      <c r="VZR19" s="77"/>
      <c r="VZS19" s="77"/>
      <c r="VZT19" s="77"/>
      <c r="VZU19" s="77"/>
      <c r="VZV19" s="77"/>
      <c r="VZW19" s="77"/>
      <c r="VZX19" s="77"/>
      <c r="VZY19" s="77"/>
      <c r="VZZ19" s="77"/>
      <c r="WAA19" s="77"/>
      <c r="WAB19" s="77"/>
      <c r="WAC19" s="77"/>
      <c r="WAD19" s="77"/>
      <c r="WAE19" s="77"/>
      <c r="WAF19" s="77"/>
      <c r="WAG19" s="77"/>
      <c r="WAH19" s="77"/>
      <c r="WAI19" s="77"/>
      <c r="WAJ19" s="77"/>
      <c r="WAK19" s="77"/>
      <c r="WAL19" s="77"/>
      <c r="WAM19" s="77"/>
      <c r="WAN19" s="77"/>
      <c r="WAO19" s="77"/>
      <c r="WAP19" s="77"/>
      <c r="WAQ19" s="77"/>
      <c r="WAR19" s="77"/>
      <c r="WAS19" s="77"/>
      <c r="WAT19" s="77"/>
      <c r="WAU19" s="77"/>
      <c r="WAV19" s="77"/>
      <c r="WAW19" s="77"/>
      <c r="WAX19" s="77"/>
      <c r="WAY19" s="77"/>
      <c r="WAZ19" s="77"/>
      <c r="WBA19" s="77"/>
      <c r="WBB19" s="77"/>
      <c r="WBC19" s="77"/>
      <c r="WBD19" s="77"/>
      <c r="WBE19" s="77"/>
      <c r="WBF19" s="77"/>
      <c r="WBG19" s="77"/>
      <c r="WBH19" s="77"/>
      <c r="WBI19" s="77"/>
      <c r="WBJ19" s="77"/>
      <c r="WBK19" s="77"/>
      <c r="WBL19" s="77"/>
      <c r="WBM19" s="77"/>
      <c r="WBN19" s="77"/>
      <c r="WBO19" s="77"/>
      <c r="WBP19" s="77"/>
      <c r="WBQ19" s="77"/>
      <c r="WBR19" s="77"/>
      <c r="WBS19" s="77"/>
      <c r="WBT19" s="77"/>
      <c r="WBU19" s="77"/>
      <c r="WBV19" s="77"/>
      <c r="WBW19" s="77"/>
      <c r="WBX19" s="77"/>
      <c r="WBY19" s="77"/>
      <c r="WBZ19" s="77"/>
      <c r="WCA19" s="77"/>
      <c r="WCB19" s="77"/>
      <c r="WCC19" s="77"/>
      <c r="WCD19" s="77"/>
      <c r="WCE19" s="77"/>
      <c r="WCF19" s="77"/>
      <c r="WCG19" s="77"/>
      <c r="WCH19" s="77"/>
      <c r="WCI19" s="77"/>
      <c r="WCJ19" s="77"/>
      <c r="WCK19" s="77"/>
      <c r="WCL19" s="77"/>
      <c r="WCM19" s="77"/>
      <c r="WCN19" s="77"/>
      <c r="WCO19" s="77"/>
      <c r="WCP19" s="77"/>
      <c r="WCQ19" s="77"/>
      <c r="WCR19" s="77"/>
      <c r="WCS19" s="77"/>
      <c r="WCT19" s="77"/>
      <c r="WCU19" s="77"/>
      <c r="WCV19" s="77"/>
      <c r="WCW19" s="77"/>
      <c r="WCX19" s="77"/>
      <c r="WCY19" s="77"/>
      <c r="WCZ19" s="77"/>
      <c r="WDA19" s="77"/>
      <c r="WDB19" s="77"/>
      <c r="WDC19" s="77"/>
      <c r="WDD19" s="77"/>
      <c r="WDE19" s="77"/>
      <c r="WDF19" s="77"/>
      <c r="WDG19" s="77"/>
      <c r="WDH19" s="77"/>
      <c r="WDI19" s="77"/>
      <c r="WDJ19" s="77"/>
      <c r="WDK19" s="77"/>
      <c r="WDL19" s="77"/>
      <c r="WDM19" s="77"/>
      <c r="WDN19" s="77"/>
      <c r="WDO19" s="77"/>
      <c r="WDP19" s="77"/>
      <c r="WDQ19" s="77"/>
      <c r="WDR19" s="77"/>
      <c r="WDS19" s="77"/>
      <c r="WDT19" s="77"/>
      <c r="WDU19" s="77"/>
      <c r="WDV19" s="77"/>
      <c r="WDW19" s="77"/>
      <c r="WDX19" s="77"/>
      <c r="WDY19" s="77"/>
      <c r="WDZ19" s="77"/>
      <c r="WEA19" s="77"/>
      <c r="WEB19" s="77"/>
      <c r="WEC19" s="77"/>
      <c r="WED19" s="77"/>
      <c r="WEE19" s="77"/>
      <c r="WEF19" s="77"/>
      <c r="WEG19" s="77"/>
      <c r="WEH19" s="77"/>
      <c r="WEI19" s="77"/>
      <c r="WEJ19" s="77"/>
      <c r="WEK19" s="77"/>
      <c r="WEL19" s="77"/>
      <c r="WEM19" s="77"/>
      <c r="WEN19" s="77"/>
      <c r="WEO19" s="77"/>
      <c r="WEP19" s="77"/>
      <c r="WEQ19" s="77"/>
      <c r="WER19" s="77"/>
      <c r="WES19" s="77"/>
      <c r="WET19" s="77"/>
      <c r="WEU19" s="77"/>
      <c r="WEV19" s="77"/>
      <c r="WEW19" s="77"/>
      <c r="WEX19" s="77"/>
      <c r="WEY19" s="77"/>
      <c r="WEZ19" s="77"/>
      <c r="WFA19" s="77"/>
      <c r="WFB19" s="77"/>
      <c r="WFC19" s="77"/>
      <c r="WFD19" s="77"/>
      <c r="WFE19" s="77"/>
      <c r="WFF19" s="77"/>
      <c r="WFG19" s="77"/>
      <c r="WFH19" s="77"/>
      <c r="WFI19" s="77"/>
      <c r="WFJ19" s="77"/>
      <c r="WFK19" s="77"/>
      <c r="WFL19" s="77"/>
      <c r="WFM19" s="77"/>
      <c r="WFN19" s="77"/>
      <c r="WFO19" s="77"/>
      <c r="WFP19" s="77"/>
      <c r="WFQ19" s="77"/>
      <c r="WFR19" s="77"/>
      <c r="WFS19" s="77"/>
      <c r="WFT19" s="77"/>
      <c r="WFU19" s="77"/>
      <c r="WFV19" s="77"/>
      <c r="WFW19" s="77"/>
      <c r="WFX19" s="77"/>
      <c r="WFY19" s="77"/>
      <c r="WFZ19" s="77"/>
      <c r="WGA19" s="77"/>
      <c r="WGB19" s="77"/>
      <c r="WGC19" s="77"/>
      <c r="WGD19" s="77"/>
      <c r="WGE19" s="77"/>
      <c r="WGF19" s="77"/>
      <c r="WGG19" s="77"/>
      <c r="WGH19" s="77"/>
      <c r="WGI19" s="77"/>
      <c r="WGJ19" s="77"/>
      <c r="WGK19" s="77"/>
      <c r="WGL19" s="77"/>
      <c r="WGM19" s="77"/>
      <c r="WGN19" s="77"/>
      <c r="WGO19" s="77"/>
      <c r="WGP19" s="77"/>
      <c r="WGQ19" s="77"/>
      <c r="WGR19" s="77"/>
      <c r="WGS19" s="77"/>
      <c r="WGT19" s="77"/>
      <c r="WGU19" s="77"/>
      <c r="WGV19" s="77"/>
      <c r="WGW19" s="77"/>
      <c r="WGX19" s="77"/>
      <c r="WGY19" s="77"/>
      <c r="WGZ19" s="77"/>
      <c r="WHA19" s="77"/>
      <c r="WHB19" s="77"/>
      <c r="WHC19" s="77"/>
      <c r="WHD19" s="77"/>
      <c r="WHE19" s="77"/>
      <c r="WHF19" s="77"/>
      <c r="WHG19" s="77"/>
      <c r="WHH19" s="77"/>
      <c r="WHI19" s="77"/>
      <c r="WHJ19" s="77"/>
      <c r="WHK19" s="77"/>
      <c r="WHL19" s="77"/>
      <c r="WHM19" s="77"/>
      <c r="WHN19" s="77"/>
      <c r="WHO19" s="77"/>
      <c r="WHP19" s="77"/>
      <c r="WHQ19" s="77"/>
      <c r="WHR19" s="77"/>
      <c r="WHS19" s="77"/>
      <c r="WHT19" s="77"/>
      <c r="WHU19" s="77"/>
      <c r="WHV19" s="77"/>
      <c r="WHW19" s="77"/>
      <c r="WHX19" s="77"/>
      <c r="WHY19" s="77"/>
      <c r="WHZ19" s="77"/>
      <c r="WIA19" s="77"/>
      <c r="WIB19" s="77"/>
      <c r="WIC19" s="77"/>
      <c r="WID19" s="77"/>
      <c r="WIE19" s="77"/>
      <c r="WIF19" s="77"/>
      <c r="WIG19" s="77"/>
      <c r="WIH19" s="77"/>
      <c r="WII19" s="77"/>
      <c r="WIJ19" s="77"/>
      <c r="WIK19" s="77"/>
      <c r="WIL19" s="77"/>
      <c r="WIM19" s="77"/>
      <c r="WIN19" s="77"/>
      <c r="WIO19" s="77"/>
      <c r="WIP19" s="77"/>
      <c r="WIQ19" s="77"/>
      <c r="WIR19" s="77"/>
      <c r="WIS19" s="77"/>
      <c r="WIT19" s="77"/>
      <c r="WIU19" s="77"/>
      <c r="WIV19" s="77"/>
      <c r="WIW19" s="77"/>
      <c r="WIX19" s="77"/>
      <c r="WIY19" s="77"/>
      <c r="WIZ19" s="77"/>
      <c r="WJA19" s="77"/>
      <c r="WJB19" s="77"/>
      <c r="WJC19" s="77"/>
      <c r="WJD19" s="77"/>
      <c r="WJE19" s="77"/>
      <c r="WJF19" s="77"/>
      <c r="WJG19" s="77"/>
      <c r="WJH19" s="77"/>
      <c r="WJI19" s="77"/>
      <c r="WJJ19" s="77"/>
      <c r="WJK19" s="77"/>
      <c r="WJL19" s="77"/>
      <c r="WJM19" s="77"/>
      <c r="WJN19" s="77"/>
      <c r="WJO19" s="77"/>
      <c r="WJP19" s="77"/>
      <c r="WJQ19" s="77"/>
      <c r="WJR19" s="77"/>
      <c r="WJS19" s="77"/>
      <c r="WJT19" s="77"/>
      <c r="WJU19" s="77"/>
      <c r="WJV19" s="77"/>
      <c r="WJW19" s="77"/>
      <c r="WJX19" s="77"/>
      <c r="WJY19" s="77"/>
      <c r="WJZ19" s="77"/>
      <c r="WKA19" s="77"/>
      <c r="WKB19" s="77"/>
      <c r="WKC19" s="77"/>
      <c r="WKD19" s="77"/>
      <c r="WKE19" s="77"/>
      <c r="WKF19" s="77"/>
      <c r="WKG19" s="77"/>
      <c r="WKH19" s="77"/>
      <c r="WKI19" s="77"/>
      <c r="WKJ19" s="77"/>
      <c r="WKK19" s="77"/>
      <c r="WKL19" s="77"/>
      <c r="WKM19" s="77"/>
      <c r="WKN19" s="77"/>
      <c r="WKO19" s="77"/>
      <c r="WKP19" s="77"/>
      <c r="WKQ19" s="77"/>
      <c r="WKR19" s="77"/>
      <c r="WKS19" s="77"/>
      <c r="WKT19" s="77"/>
      <c r="WKU19" s="77"/>
      <c r="WKV19" s="77"/>
      <c r="WKW19" s="77"/>
      <c r="WKX19" s="77"/>
      <c r="WKY19" s="77"/>
      <c r="WKZ19" s="77"/>
      <c r="WLA19" s="77"/>
      <c r="WLB19" s="77"/>
      <c r="WLC19" s="77"/>
      <c r="WLD19" s="77"/>
      <c r="WLE19" s="77"/>
      <c r="WLF19" s="77"/>
      <c r="WLG19" s="77"/>
      <c r="WLH19" s="77"/>
      <c r="WLI19" s="77"/>
      <c r="WLJ19" s="77"/>
      <c r="WLK19" s="77"/>
      <c r="WLL19" s="77"/>
      <c r="WLM19" s="77"/>
      <c r="WLN19" s="77"/>
      <c r="WLO19" s="77"/>
      <c r="WLP19" s="77"/>
      <c r="WLQ19" s="77"/>
      <c r="WLR19" s="77"/>
      <c r="WLS19" s="77"/>
      <c r="WLT19" s="77"/>
      <c r="WLU19" s="77"/>
      <c r="WLV19" s="77"/>
      <c r="WLW19" s="77"/>
      <c r="WLX19" s="77"/>
      <c r="WLY19" s="77"/>
      <c r="WLZ19" s="77"/>
      <c r="WMA19" s="77"/>
      <c r="WMB19" s="77"/>
      <c r="WMC19" s="77"/>
      <c r="WMD19" s="77"/>
      <c r="WME19" s="77"/>
      <c r="WMF19" s="77"/>
      <c r="WMG19" s="77"/>
      <c r="WMH19" s="77"/>
      <c r="WMI19" s="77"/>
      <c r="WMJ19" s="77"/>
      <c r="WMK19" s="77"/>
      <c r="WML19" s="77"/>
      <c r="WMM19" s="77"/>
      <c r="WMN19" s="77"/>
      <c r="WMO19" s="77"/>
      <c r="WMP19" s="77"/>
      <c r="WMQ19" s="77"/>
      <c r="WMR19" s="77"/>
      <c r="WMS19" s="77"/>
      <c r="WMT19" s="77"/>
      <c r="WMU19" s="77"/>
      <c r="WMV19" s="77"/>
      <c r="WMW19" s="77"/>
      <c r="WMX19" s="77"/>
      <c r="WMY19" s="77"/>
      <c r="WMZ19" s="77"/>
      <c r="WNA19" s="77"/>
      <c r="WNB19" s="77"/>
      <c r="WNC19" s="77"/>
      <c r="WND19" s="77"/>
      <c r="WNE19" s="77"/>
      <c r="WNF19" s="77"/>
      <c r="WNG19" s="77"/>
      <c r="WNH19" s="77"/>
      <c r="WNI19" s="77"/>
      <c r="WNJ19" s="77"/>
      <c r="WNK19" s="77"/>
      <c r="WNL19" s="77"/>
      <c r="WNM19" s="77"/>
      <c r="WNN19" s="77"/>
      <c r="WNO19" s="77"/>
      <c r="WNP19" s="77"/>
      <c r="WNQ19" s="77"/>
      <c r="WNR19" s="77"/>
      <c r="WNS19" s="77"/>
      <c r="WNT19" s="77"/>
      <c r="WNU19" s="77"/>
      <c r="WNV19" s="77"/>
      <c r="WNW19" s="77"/>
      <c r="WNX19" s="77"/>
      <c r="WNY19" s="77"/>
      <c r="WNZ19" s="77"/>
      <c r="WOA19" s="77"/>
      <c r="WOB19" s="77"/>
      <c r="WOC19" s="77"/>
      <c r="WOD19" s="77"/>
      <c r="WOE19" s="77"/>
      <c r="WOF19" s="77"/>
      <c r="WOG19" s="77"/>
      <c r="WOH19" s="77"/>
      <c r="WOI19" s="77"/>
      <c r="WOJ19" s="77"/>
      <c r="WOK19" s="77"/>
      <c r="WOL19" s="77"/>
      <c r="WOM19" s="77"/>
      <c r="WON19" s="77"/>
      <c r="WOO19" s="77"/>
      <c r="WOP19" s="77"/>
      <c r="WOQ19" s="77"/>
      <c r="WOR19" s="77"/>
      <c r="WOS19" s="77"/>
      <c r="WOT19" s="77"/>
      <c r="WOU19" s="77"/>
      <c r="WOV19" s="77"/>
      <c r="WOW19" s="77"/>
      <c r="WOX19" s="77"/>
      <c r="WOY19" s="77"/>
      <c r="WOZ19" s="77"/>
      <c r="WPA19" s="77"/>
      <c r="WPB19" s="77"/>
      <c r="WPC19" s="77"/>
      <c r="WPD19" s="77"/>
      <c r="WPE19" s="77"/>
      <c r="WPF19" s="77"/>
      <c r="WPG19" s="77"/>
      <c r="WPH19" s="77"/>
      <c r="WPI19" s="77"/>
      <c r="WPJ19" s="77"/>
      <c r="WPK19" s="77"/>
      <c r="WPL19" s="77"/>
      <c r="WPM19" s="77"/>
      <c r="WPN19" s="77"/>
      <c r="WPO19" s="77"/>
      <c r="WPP19" s="77"/>
      <c r="WPQ19" s="77"/>
      <c r="WPR19" s="77"/>
      <c r="WPS19" s="77"/>
      <c r="WPT19" s="77"/>
      <c r="WPU19" s="77"/>
      <c r="WPV19" s="77"/>
      <c r="WPW19" s="77"/>
      <c r="WPX19" s="77"/>
      <c r="WPY19" s="77"/>
      <c r="WPZ19" s="77"/>
      <c r="WQA19" s="77"/>
      <c r="WQB19" s="77"/>
      <c r="WQC19" s="77"/>
      <c r="WQD19" s="77"/>
      <c r="WQE19" s="77"/>
      <c r="WQF19" s="77"/>
      <c r="WQG19" s="77"/>
      <c r="WQH19" s="77"/>
      <c r="WQI19" s="77"/>
      <c r="WQJ19" s="77"/>
      <c r="WQK19" s="77"/>
      <c r="WQL19" s="77"/>
      <c r="WQM19" s="77"/>
      <c r="WQN19" s="77"/>
      <c r="WQO19" s="77"/>
      <c r="WQP19" s="77"/>
      <c r="WQQ19" s="77"/>
      <c r="WQR19" s="77"/>
      <c r="WQS19" s="77"/>
      <c r="WQT19" s="77"/>
      <c r="WQU19" s="77"/>
      <c r="WQV19" s="77"/>
      <c r="WQW19" s="77"/>
      <c r="WQX19" s="77"/>
      <c r="WQY19" s="77"/>
      <c r="WQZ19" s="77"/>
      <c r="WRA19" s="77"/>
      <c r="WRB19" s="77"/>
      <c r="WRC19" s="77"/>
      <c r="WRD19" s="77"/>
      <c r="WRE19" s="77"/>
      <c r="WRF19" s="77"/>
      <c r="WRG19" s="77"/>
      <c r="WRH19" s="77"/>
      <c r="WRI19" s="77"/>
      <c r="WRJ19" s="77"/>
      <c r="WRK19" s="77"/>
      <c r="WRL19" s="77"/>
      <c r="WRM19" s="77"/>
      <c r="WRN19" s="77"/>
      <c r="WRO19" s="77"/>
      <c r="WRP19" s="77"/>
      <c r="WRQ19" s="77"/>
      <c r="WRR19" s="77"/>
      <c r="WRS19" s="77"/>
      <c r="WRT19" s="77"/>
      <c r="WRU19" s="77"/>
      <c r="WRV19" s="77"/>
      <c r="WRW19" s="77"/>
      <c r="WRX19" s="77"/>
      <c r="WRY19" s="77"/>
      <c r="WRZ19" s="77"/>
      <c r="WSA19" s="77"/>
      <c r="WSB19" s="77"/>
      <c r="WSC19" s="77"/>
      <c r="WSD19" s="77"/>
      <c r="WSE19" s="77"/>
      <c r="WSF19" s="77"/>
      <c r="WSG19" s="77"/>
      <c r="WSH19" s="77"/>
      <c r="WSI19" s="77"/>
      <c r="WSJ19" s="77"/>
      <c r="WSK19" s="77"/>
      <c r="WSL19" s="77"/>
      <c r="WSM19" s="77"/>
      <c r="WSN19" s="77"/>
      <c r="WSO19" s="77"/>
      <c r="WSP19" s="77"/>
      <c r="WSQ19" s="77"/>
      <c r="WSR19" s="77"/>
      <c r="WSS19" s="77"/>
      <c r="WST19" s="77"/>
      <c r="WSU19" s="77"/>
      <c r="WSV19" s="77"/>
      <c r="WSW19" s="77"/>
      <c r="WSX19" s="77"/>
      <c r="WSY19" s="77"/>
      <c r="WSZ19" s="77"/>
      <c r="WTA19" s="77"/>
      <c r="WTB19" s="77"/>
      <c r="WTC19" s="77"/>
      <c r="WTD19" s="77"/>
      <c r="WTE19" s="77"/>
      <c r="WTF19" s="77"/>
      <c r="WTG19" s="77"/>
      <c r="WTH19" s="77"/>
      <c r="WTI19" s="77"/>
      <c r="WTJ19" s="77"/>
      <c r="WTK19" s="77"/>
      <c r="WTL19" s="77"/>
      <c r="WTM19" s="77"/>
      <c r="WTN19" s="77"/>
      <c r="WTO19" s="77"/>
      <c r="WTP19" s="77"/>
      <c r="WTQ19" s="77"/>
      <c r="WTR19" s="77"/>
      <c r="WTS19" s="77"/>
      <c r="WTT19" s="77"/>
      <c r="WTU19" s="77"/>
      <c r="WTV19" s="77"/>
      <c r="WTW19" s="77"/>
      <c r="WTX19" s="77"/>
      <c r="WTY19" s="77"/>
      <c r="WTZ19" s="77"/>
      <c r="WUA19" s="77"/>
      <c r="WUB19" s="77"/>
      <c r="WUC19" s="77"/>
      <c r="WUD19" s="77"/>
      <c r="WUE19" s="77"/>
      <c r="WUF19" s="77"/>
      <c r="WUG19" s="77"/>
      <c r="WUH19" s="77"/>
      <c r="WUI19" s="77"/>
      <c r="WUJ19" s="77"/>
      <c r="WUK19" s="77"/>
      <c r="WUL19" s="77"/>
      <c r="WUM19" s="77"/>
      <c r="WUN19" s="77"/>
      <c r="WUO19" s="77"/>
      <c r="WUP19" s="77"/>
      <c r="WUQ19" s="77"/>
      <c r="WUR19" s="77"/>
      <c r="WUS19" s="77"/>
      <c r="WUT19" s="77"/>
      <c r="WUU19" s="77"/>
      <c r="WUV19" s="77"/>
      <c r="WUW19" s="77"/>
      <c r="WUX19" s="77"/>
      <c r="WUY19" s="77"/>
      <c r="WUZ19" s="77"/>
      <c r="WVA19" s="77"/>
      <c r="WVB19" s="77"/>
      <c r="WVC19" s="77"/>
      <c r="WVD19" s="77"/>
      <c r="WVE19" s="77"/>
      <c r="WVF19" s="77"/>
      <c r="WVG19" s="77"/>
      <c r="WVH19" s="77"/>
      <c r="WVI19" s="77"/>
      <c r="WVJ19" s="77"/>
      <c r="WVK19" s="77"/>
      <c r="WVL19" s="77"/>
      <c r="WVM19" s="77"/>
      <c r="WVN19" s="77"/>
      <c r="WVO19" s="77"/>
      <c r="WVP19" s="77"/>
      <c r="WVQ19" s="77"/>
      <c r="WVR19" s="77"/>
      <c r="WVS19" s="77"/>
      <c r="WVT19" s="77"/>
      <c r="WVU19" s="77"/>
      <c r="WVV19" s="77"/>
      <c r="WVW19" s="77"/>
      <c r="WVX19" s="77"/>
      <c r="WVY19" s="77"/>
      <c r="WVZ19" s="77"/>
      <c r="WWA19" s="77"/>
      <c r="WWB19" s="77"/>
      <c r="WWC19" s="77"/>
      <c r="WWD19" s="77"/>
      <c r="WWE19" s="77"/>
      <c r="WWF19" s="77"/>
      <c r="WWG19" s="77"/>
      <c r="WWH19" s="77"/>
      <c r="WWI19" s="77"/>
      <c r="WWJ19" s="77"/>
      <c r="WWK19" s="77"/>
      <c r="WWL19" s="77"/>
      <c r="WWM19" s="77"/>
      <c r="WWN19" s="77"/>
      <c r="WWO19" s="77"/>
      <c r="WWP19" s="77"/>
      <c r="WWQ19" s="77"/>
      <c r="WWR19" s="77"/>
      <c r="WWS19" s="77"/>
      <c r="WWT19" s="77"/>
      <c r="WWU19" s="77"/>
      <c r="WWV19" s="77"/>
      <c r="WWW19" s="77"/>
      <c r="WWX19" s="77"/>
      <c r="WWY19" s="77"/>
      <c r="WWZ19" s="77"/>
      <c r="WXA19" s="77"/>
      <c r="WXB19" s="77"/>
      <c r="WXC19" s="77"/>
      <c r="WXD19" s="77"/>
      <c r="WXE19" s="77"/>
      <c r="WXF19" s="77"/>
      <c r="WXG19" s="77"/>
      <c r="WXH19" s="77"/>
      <c r="WXI19" s="77"/>
      <c r="WXJ19" s="77"/>
      <c r="WXK19" s="77"/>
      <c r="WXL19" s="77"/>
      <c r="WXM19" s="77"/>
      <c r="WXN19" s="77"/>
      <c r="WXO19" s="77"/>
      <c r="WXP19" s="77"/>
      <c r="WXQ19" s="77"/>
      <c r="WXR19" s="77"/>
      <c r="WXS19" s="77"/>
      <c r="WXT19" s="77"/>
      <c r="WXU19" s="77"/>
      <c r="WXV19" s="77"/>
      <c r="WXW19" s="77"/>
      <c r="WXX19" s="77"/>
      <c r="WXY19" s="77"/>
      <c r="WXZ19" s="77"/>
      <c r="WYA19" s="77"/>
      <c r="WYB19" s="77"/>
      <c r="WYC19" s="77"/>
      <c r="WYD19" s="77"/>
      <c r="WYE19" s="77"/>
      <c r="WYF19" s="77"/>
      <c r="WYG19" s="77"/>
      <c r="WYH19" s="77"/>
      <c r="WYI19" s="77"/>
      <c r="WYJ19" s="77"/>
      <c r="WYK19" s="77"/>
      <c r="WYL19" s="77"/>
      <c r="WYM19" s="77"/>
      <c r="WYN19" s="77"/>
      <c r="WYO19" s="77"/>
      <c r="WYP19" s="77"/>
      <c r="WYQ19" s="77"/>
      <c r="WYR19" s="77"/>
      <c r="WYS19" s="77"/>
      <c r="WYT19" s="77"/>
      <c r="WYU19" s="77"/>
      <c r="WYV19" s="77"/>
      <c r="WYW19" s="77"/>
      <c r="WYX19" s="77"/>
      <c r="WYY19" s="77"/>
      <c r="WYZ19" s="77"/>
      <c r="WZA19" s="77"/>
      <c r="WZB19" s="77"/>
      <c r="WZC19" s="77"/>
      <c r="WZD19" s="77"/>
      <c r="WZE19" s="77"/>
      <c r="WZF19" s="77"/>
      <c r="WZG19" s="77"/>
      <c r="WZH19" s="77"/>
      <c r="WZI19" s="77"/>
      <c r="WZJ19" s="77"/>
      <c r="WZK19" s="77"/>
      <c r="WZL19" s="77"/>
      <c r="WZM19" s="77"/>
      <c r="WZN19" s="77"/>
      <c r="WZO19" s="77"/>
      <c r="WZP19" s="77"/>
      <c r="WZQ19" s="77"/>
      <c r="WZR19" s="77"/>
      <c r="WZS19" s="77"/>
      <c r="WZT19" s="77"/>
      <c r="WZU19" s="77"/>
      <c r="WZV19" s="77"/>
      <c r="WZW19" s="77"/>
      <c r="WZX19" s="77"/>
      <c r="WZY19" s="77"/>
      <c r="WZZ19" s="77"/>
      <c r="XAA19" s="77"/>
      <c r="XAB19" s="77"/>
      <c r="XAC19" s="77"/>
      <c r="XAD19" s="77"/>
      <c r="XAE19" s="77"/>
      <c r="XAF19" s="77"/>
      <c r="XAG19" s="77"/>
      <c r="XAH19" s="77"/>
      <c r="XAI19" s="77"/>
      <c r="XAJ19" s="77"/>
      <c r="XAK19" s="77"/>
      <c r="XAL19" s="77"/>
      <c r="XAM19" s="77"/>
      <c r="XAN19" s="77"/>
      <c r="XAO19" s="77"/>
      <c r="XAP19" s="77"/>
      <c r="XAQ19" s="77"/>
      <c r="XAR19" s="77"/>
      <c r="XAS19" s="77"/>
      <c r="XAT19" s="77"/>
      <c r="XAU19" s="77"/>
      <c r="XAV19" s="77"/>
      <c r="XAW19" s="77"/>
      <c r="XAX19" s="77"/>
      <c r="XAY19" s="77"/>
      <c r="XAZ19" s="77"/>
      <c r="XBA19" s="77"/>
      <c r="XBB19" s="77"/>
      <c r="XBC19" s="77"/>
      <c r="XBD19" s="77"/>
      <c r="XBE19" s="77"/>
      <c r="XBF19" s="77"/>
      <c r="XBG19" s="77"/>
      <c r="XBH19" s="77"/>
      <c r="XBI19" s="77"/>
      <c r="XBJ19" s="77"/>
      <c r="XBK19" s="77"/>
      <c r="XBL19" s="77"/>
      <c r="XBM19" s="77"/>
      <c r="XBN19" s="77"/>
      <c r="XBO19" s="77"/>
      <c r="XBP19" s="77"/>
      <c r="XBQ19" s="77"/>
      <c r="XBR19" s="77"/>
      <c r="XBS19" s="77"/>
      <c r="XBT19" s="77"/>
      <c r="XBU19" s="77"/>
      <c r="XBV19" s="77"/>
      <c r="XBW19" s="77"/>
      <c r="XBX19" s="77"/>
      <c r="XBY19" s="77"/>
      <c r="XBZ19" s="77"/>
      <c r="XCA19" s="77"/>
      <c r="XCB19" s="77"/>
      <c r="XCC19" s="77"/>
      <c r="XCD19" s="77"/>
      <c r="XCE19" s="77"/>
      <c r="XCF19" s="77"/>
      <c r="XCG19" s="77"/>
      <c r="XCH19" s="77"/>
      <c r="XCI19" s="77"/>
      <c r="XCJ19" s="77"/>
      <c r="XCK19" s="77"/>
      <c r="XCL19" s="77"/>
      <c r="XCM19" s="77"/>
      <c r="XCN19" s="77"/>
      <c r="XCO19" s="77"/>
      <c r="XCP19" s="77"/>
      <c r="XCQ19" s="77"/>
      <c r="XCR19" s="77"/>
      <c r="XCS19" s="77"/>
      <c r="XCT19" s="77"/>
      <c r="XCU19" s="77"/>
      <c r="XCV19" s="77"/>
      <c r="XCW19" s="77"/>
      <c r="XCX19" s="77"/>
      <c r="XCY19" s="77"/>
      <c r="XCZ19" s="77"/>
      <c r="XDA19" s="77"/>
      <c r="XDB19" s="77"/>
      <c r="XDC19" s="77"/>
      <c r="XDD19" s="77"/>
      <c r="XDE19" s="77"/>
      <c r="XDF19" s="77"/>
      <c r="XDG19" s="77"/>
      <c r="XDH19" s="77"/>
      <c r="XDI19" s="77"/>
      <c r="XDJ19" s="77"/>
      <c r="XDK19" s="77"/>
      <c r="XDL19" s="77"/>
      <c r="XDM19" s="77"/>
      <c r="XDN19" s="77"/>
      <c r="XDO19" s="77"/>
      <c r="XDP19" s="77"/>
      <c r="XDQ19" s="77"/>
      <c r="XDR19" s="77"/>
      <c r="XDS19" s="77"/>
      <c r="XDT19" s="77"/>
      <c r="XDU19" s="77"/>
      <c r="XDV19" s="77"/>
      <c r="XDW19" s="77"/>
      <c r="XDX19" s="77"/>
      <c r="XDY19" s="77"/>
      <c r="XDZ19" s="77"/>
      <c r="XEA19" s="77"/>
      <c r="XEB19" s="77"/>
      <c r="XEC19" s="77"/>
      <c r="XED19" s="77"/>
      <c r="XEE19" s="77"/>
      <c r="XEF19" s="77"/>
      <c r="XEG19" s="77"/>
      <c r="XEH19" s="77"/>
      <c r="XEI19" s="77"/>
      <c r="XEJ19" s="77"/>
      <c r="XEK19" s="77"/>
      <c r="XEL19" s="77"/>
      <c r="XEM19" s="77"/>
      <c r="XEN19" s="77"/>
      <c r="XEO19" s="77"/>
      <c r="XEP19" s="77"/>
      <c r="XEQ19" s="77"/>
      <c r="XER19" s="77"/>
      <c r="XES19" s="77"/>
      <c r="XET19" s="77"/>
      <c r="XEU19" s="77"/>
      <c r="XEV19" s="77"/>
      <c r="XEW19" s="77"/>
      <c r="XEX19" s="77"/>
      <c r="XEY19" s="77"/>
      <c r="XEZ19" s="77"/>
      <c r="XFA19" s="77"/>
      <c r="XFB19" s="77"/>
    </row>
    <row r="20" spans="1:16382" s="6" customFormat="1" ht="11.5">
      <c r="A20" s="80"/>
      <c r="B20" s="383" t="s">
        <v>132</v>
      </c>
      <c r="C20" s="384"/>
      <c r="D20" s="385"/>
      <c r="E20" s="452" t="s">
        <v>109</v>
      </c>
      <c r="F20" s="19"/>
      <c r="G20" s="44"/>
      <c r="H20" s="194">
        <f>IF(H12="","-",((H12*H15)*(1+(H14/100)))/H17)</f>
        <v>1.2807925205600019</v>
      </c>
      <c r="I20" s="194">
        <f t="shared" ref="I20:O20" si="1">IF(I12="","-",((I12*I15)*(1+(I14/100)))/I17)</f>
        <v>1.2807925205600019</v>
      </c>
      <c r="J20" s="194">
        <f t="shared" si="1"/>
        <v>1.335659353563418</v>
      </c>
      <c r="K20" s="194">
        <f t="shared" si="1"/>
        <v>1.3237809601028736</v>
      </c>
      <c r="L20" s="194">
        <f t="shared" si="1"/>
        <v>1.0338995283355803</v>
      </c>
      <c r="M20" s="194">
        <f t="shared" si="1"/>
        <v>1.0338995283355803</v>
      </c>
      <c r="N20" s="194">
        <f t="shared" si="1"/>
        <v>1.1449392746201887</v>
      </c>
      <c r="O20" s="194">
        <f t="shared" si="1"/>
        <v>1.1446873714788544</v>
      </c>
      <c r="P20" s="44"/>
      <c r="Q20" s="194">
        <f t="shared" ref="Q20" si="2">IF(Q12="","-",((Q12*Q15)*(1+(Q14/100)))/Q17)</f>
        <v>1.1446873714788544</v>
      </c>
      <c r="R20" s="194">
        <f>IF(R12="","-",((R12)*(1+(R14/100)))/R17)</f>
        <v>1.1852279541409441</v>
      </c>
      <c r="S20" s="194">
        <f t="shared" ref="S20:AA20" si="3">IF(S12="","-",((S12)*(1+(S14/100)))/S17)</f>
        <v>1.2188247882877752</v>
      </c>
      <c r="T20" s="194">
        <f>IF(T12="","-",((T12)*(1+(T14/100)))/T17)</f>
        <v>1.4914429930722879</v>
      </c>
      <c r="U20" s="194">
        <f t="shared" si="3"/>
        <v>1.4265065757514408</v>
      </c>
      <c r="V20" s="194">
        <f t="shared" si="3"/>
        <v>1.4044621556312693</v>
      </c>
      <c r="W20" s="194">
        <f t="shared" si="3"/>
        <v>1.406307692740828</v>
      </c>
      <c r="X20" s="194">
        <f t="shared" si="3"/>
        <v>1.7539761922050034</v>
      </c>
      <c r="Y20" s="194" t="str">
        <f t="shared" si="3"/>
        <v>-</v>
      </c>
      <c r="Z20" s="194" t="str">
        <f t="shared" si="3"/>
        <v>-</v>
      </c>
      <c r="AA20" s="194" t="str">
        <f t="shared" si="3"/>
        <v>-</v>
      </c>
      <c r="AB20" s="109"/>
    </row>
    <row r="21" spans="1:16382">
      <c r="A21" s="25"/>
      <c r="B21" s="383" t="s">
        <v>133</v>
      </c>
      <c r="C21" s="384"/>
      <c r="D21" s="385"/>
      <c r="E21" s="453"/>
      <c r="F21" s="19"/>
      <c r="G21" s="44"/>
      <c r="H21" s="194">
        <f>IF(H13="","-",((H13*H16)*(1+(H14/100)))/H18)</f>
        <v>3.800644849537282</v>
      </c>
      <c r="I21" s="194">
        <f t="shared" ref="I21:O21" si="4">IF(I13="","-",((I13*I16)*(1+(I14/100)))/I18)</f>
        <v>3.800644849537282</v>
      </c>
      <c r="J21" s="194">
        <f t="shared" si="4"/>
        <v>3.840542773328024</v>
      </c>
      <c r="K21" s="194">
        <f t="shared" si="4"/>
        <v>3.8063877486640387</v>
      </c>
      <c r="L21" s="194">
        <f t="shared" si="4"/>
        <v>3.0414069526975425</v>
      </c>
      <c r="M21" s="194">
        <f t="shared" si="4"/>
        <v>3.0414069526975425</v>
      </c>
      <c r="N21" s="194">
        <f>IF(N13="","-",((N13*N16)*(1+(N14/100)))/N18)</f>
        <v>3.3175524355353234</v>
      </c>
      <c r="O21" s="194">
        <f t="shared" si="4"/>
        <v>3.3378759371842848</v>
      </c>
      <c r="P21" s="44"/>
      <c r="Q21" s="194">
        <f t="shared" ref="Q21" si="5">IF(Q13="","-",((Q13*Q16)*(1+(Q14/100)))/Q18)</f>
        <v>3.3378759371842848</v>
      </c>
      <c r="R21" s="194">
        <f>IF(R13="","-",((R13)*(1+(R14/100)))/R18)</f>
        <v>3.458686192546887</v>
      </c>
      <c r="S21" s="194">
        <f t="shared" ref="S21:AA21" si="6">IF(S13="","-",((S13)*(1+(S14/100)))/S18)</f>
        <v>3.7058915530784011</v>
      </c>
      <c r="T21" s="194">
        <f>IF(T13="","-",((T13)*(1+(T14/100)))/T18)</f>
        <v>4.5347994584924356</v>
      </c>
      <c r="U21" s="194">
        <f>IF(U13="","-",((U13)*(1+(U14/100)))/U18)</f>
        <v>4.5210234547962456</v>
      </c>
      <c r="V21" s="194">
        <f t="shared" si="6"/>
        <v>4.4511581333846166</v>
      </c>
      <c r="W21" s="194">
        <f t="shared" si="6"/>
        <v>4.3254615450700591</v>
      </c>
      <c r="X21" s="194">
        <f t="shared" si="6"/>
        <v>5.3948055674536768</v>
      </c>
      <c r="Y21" s="194" t="str">
        <f t="shared" si="6"/>
        <v>-</v>
      </c>
      <c r="Z21" s="194" t="str">
        <f t="shared" si="6"/>
        <v>-</v>
      </c>
      <c r="AA21" s="194" t="str">
        <f t="shared" si="6"/>
        <v>-</v>
      </c>
      <c r="AB21" s="25"/>
    </row>
    <row r="22" spans="1:16382" s="25" customFormat="1">
      <c r="H22" s="94"/>
      <c r="I22" s="94"/>
      <c r="J22" s="94"/>
      <c r="K22" s="94"/>
    </row>
    <row r="23" spans="1:16382" s="25" customFormat="1">
      <c r="H23" s="94"/>
      <c r="I23" s="94"/>
      <c r="J23" s="94"/>
      <c r="K23" s="94"/>
    </row>
    <row r="24" spans="1:16382" s="25" customFormat="1">
      <c r="H24" s="94"/>
      <c r="I24" s="94"/>
      <c r="J24" s="94"/>
      <c r="K24" s="94"/>
    </row>
    <row r="25" spans="1:16382" s="25" customFormat="1">
      <c r="B25" s="95"/>
      <c r="C25" s="95"/>
      <c r="H25" s="94"/>
      <c r="I25" s="94"/>
      <c r="J25" s="94"/>
      <c r="K25" s="94"/>
      <c r="W25" s="275"/>
    </row>
    <row r="26" spans="1:16382" s="25" customFormat="1">
      <c r="H26" s="94"/>
      <c r="I26" s="94"/>
      <c r="J26" s="94"/>
      <c r="K26" s="94"/>
    </row>
    <row r="27" spans="1:16382" s="25" customFormat="1">
      <c r="H27" s="94"/>
      <c r="I27" s="94"/>
      <c r="J27" s="94"/>
      <c r="K27" s="94"/>
    </row>
    <row r="28" spans="1:16382" s="25" customFormat="1">
      <c r="H28" s="94"/>
      <c r="I28" s="94"/>
      <c r="J28" s="94"/>
      <c r="K28" s="94"/>
    </row>
    <row r="29" spans="1:16382" s="25" customFormat="1">
      <c r="G29"/>
      <c r="H29" s="94"/>
      <c r="I29" s="94"/>
      <c r="J29" s="94"/>
      <c r="K29" s="94"/>
      <c r="P29"/>
    </row>
    <row r="30" spans="1:16382" s="25" customFormat="1" hidden="1">
      <c r="G30"/>
      <c r="H30" s="94"/>
      <c r="I30" s="94"/>
      <c r="J30" s="94"/>
      <c r="K30" s="94"/>
      <c r="M30" s="104"/>
      <c r="P30"/>
    </row>
    <row r="31" spans="1:16382" s="25" customFormat="1" hidden="1">
      <c r="G31"/>
      <c r="H31" s="94"/>
      <c r="I31" s="94"/>
      <c r="J31" s="94"/>
      <c r="K31" s="94"/>
      <c r="M31" s="104"/>
      <c r="P31"/>
    </row>
    <row r="32" spans="1:16382" s="25" customFormat="1" hidden="1">
      <c r="G32"/>
      <c r="H32" s="94"/>
      <c r="I32" s="94"/>
      <c r="J32" s="94"/>
      <c r="K32" s="105"/>
      <c r="M32" s="106"/>
      <c r="P32"/>
    </row>
    <row r="33" spans="1:28" hidden="1">
      <c r="A33" s="25"/>
      <c r="AB33" s="25"/>
    </row>
    <row r="34" spans="1:28" hidden="1">
      <c r="A34" s="25"/>
      <c r="AB34" s="25"/>
    </row>
    <row r="35" spans="1:28" hidden="1">
      <c r="A35" s="25"/>
    </row>
  </sheetData>
  <mergeCells count="23">
    <mergeCell ref="B3:F3"/>
    <mergeCell ref="H7:O7"/>
    <mergeCell ref="B11:F11"/>
    <mergeCell ref="B20:D20"/>
    <mergeCell ref="B21:D21"/>
    <mergeCell ref="B19:F19"/>
    <mergeCell ref="C12:C13"/>
    <mergeCell ref="C15:C18"/>
    <mergeCell ref="D12:D13"/>
    <mergeCell ref="D15:D18"/>
    <mergeCell ref="F12:F18"/>
    <mergeCell ref="L14:M14"/>
    <mergeCell ref="H14:I14"/>
    <mergeCell ref="E20:E21"/>
    <mergeCell ref="R15:AA16"/>
    <mergeCell ref="Q7:AA7"/>
    <mergeCell ref="B6:B10"/>
    <mergeCell ref="C6:C10"/>
    <mergeCell ref="D6:D10"/>
    <mergeCell ref="E6:E10"/>
    <mergeCell ref="F6:F7"/>
    <mergeCell ref="H6:O6"/>
    <mergeCell ref="Q6:AA6"/>
  </mergeCells>
  <hyperlinks>
    <hyperlink ref="D14" r:id="rId1" xr:uid="{00000000-0004-0000-0B00-000000000000}"/>
  </hyperlinks>
  <pageMargins left="0.7" right="0.7" top="0.75" bottom="0.75" header="0.3" footer="0.3"/>
  <pageSetup orientation="portrait"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79998168889431442"/>
    <pageSetUpPr autoPageBreaks="0"/>
  </sheetPr>
  <dimension ref="A1:AN39"/>
  <sheetViews>
    <sheetView zoomScale="80" zoomScaleNormal="80" workbookViewId="0">
      <pane xSplit="6" topLeftCell="G1" activePane="topRight" state="frozen"/>
      <selection pane="topRight"/>
    </sheetView>
  </sheetViews>
  <sheetFormatPr defaultColWidth="0" defaultRowHeight="13.5" zeroHeight="1"/>
  <cols>
    <col min="1" max="1" width="3" customWidth="1"/>
    <col min="2" max="2" width="36" customWidth="1"/>
    <col min="3" max="3" width="40" customWidth="1"/>
    <col min="4" max="4" width="22.84375" customWidth="1"/>
    <col min="5" max="5" width="9" customWidth="1"/>
    <col min="6" max="6" width="20.4609375" customWidth="1"/>
    <col min="7" max="7" width="1.4609375" customWidth="1"/>
    <col min="8" max="8" width="18" style="10" customWidth="1"/>
    <col min="9" max="9" width="13" style="10" customWidth="1"/>
    <col min="10" max="10" width="16" style="10" customWidth="1"/>
    <col min="11" max="11" width="11.4609375" style="10" customWidth="1"/>
    <col min="12" max="12" width="15.61328125" customWidth="1"/>
    <col min="13" max="13" width="13.84375" customWidth="1"/>
    <col min="14" max="15" width="13" customWidth="1"/>
    <col min="16" max="16" width="1.4609375" customWidth="1"/>
    <col min="17" max="27" width="15.61328125" customWidth="1"/>
    <col min="28" max="28" width="8.61328125" style="4" hidden="1"/>
  </cols>
  <sheetData>
    <row r="1" spans="1:40" s="2" customFormat="1" ht="12.75" customHeight="1">
      <c r="E1" s="56"/>
    </row>
    <row r="2" spans="1:40" s="2" customFormat="1" ht="18.75" customHeight="1">
      <c r="B2" s="57" t="s">
        <v>82</v>
      </c>
      <c r="C2" s="57"/>
      <c r="E2" s="56"/>
    </row>
    <row r="3" spans="1:40" s="2" customFormat="1" ht="42" customHeight="1">
      <c r="B3" s="333" t="s">
        <v>269</v>
      </c>
      <c r="C3" s="333"/>
      <c r="D3" s="333"/>
      <c r="E3" s="333"/>
      <c r="F3" s="333"/>
      <c r="G3" s="56"/>
      <c r="H3" s="56"/>
      <c r="I3" s="56"/>
      <c r="J3" s="56"/>
      <c r="K3" s="56"/>
      <c r="L3" s="56"/>
      <c r="M3" s="56"/>
      <c r="N3" s="56"/>
      <c r="O3" s="56"/>
      <c r="P3" s="56"/>
      <c r="Q3" s="56"/>
      <c r="R3" s="56"/>
      <c r="S3" s="56"/>
      <c r="T3" s="56"/>
    </row>
    <row r="4" spans="1:40" s="2" customFormat="1" ht="12.75" customHeight="1">
      <c r="E4" s="56"/>
    </row>
    <row r="5" spans="1:40" s="25" customFormat="1">
      <c r="G5" s="88"/>
      <c r="H5" s="94"/>
      <c r="I5" s="94"/>
      <c r="J5" s="94"/>
      <c r="K5" s="94"/>
      <c r="P5" s="88"/>
    </row>
    <row r="6" spans="1:40" ht="12.75" customHeight="1">
      <c r="A6" s="25"/>
      <c r="B6" s="329" t="s">
        <v>24</v>
      </c>
      <c r="C6" s="388" t="s">
        <v>95</v>
      </c>
      <c r="D6" s="389" t="s">
        <v>25</v>
      </c>
      <c r="E6" s="388" t="s">
        <v>27</v>
      </c>
      <c r="F6" s="341"/>
      <c r="G6" s="44"/>
      <c r="H6" s="356" t="s">
        <v>231</v>
      </c>
      <c r="I6" s="357"/>
      <c r="J6" s="357"/>
      <c r="K6" s="357"/>
      <c r="L6" s="357"/>
      <c r="M6" s="357"/>
      <c r="N6" s="357"/>
      <c r="O6" s="358"/>
      <c r="P6" s="188"/>
      <c r="Q6" s="320" t="s">
        <v>232</v>
      </c>
      <c r="R6" s="321"/>
      <c r="S6" s="321"/>
      <c r="T6" s="321"/>
      <c r="U6" s="321"/>
      <c r="V6" s="321"/>
      <c r="W6" s="321"/>
      <c r="X6" s="321"/>
      <c r="Y6" s="321"/>
      <c r="Z6" s="321"/>
      <c r="AA6" s="322"/>
      <c r="AB6"/>
    </row>
    <row r="7" spans="1:40" ht="12.75" customHeight="1">
      <c r="A7" s="25"/>
      <c r="B7" s="329"/>
      <c r="C7" s="388"/>
      <c r="D7" s="389"/>
      <c r="E7" s="388"/>
      <c r="F7" s="341"/>
      <c r="G7" s="44"/>
      <c r="H7" s="323" t="s">
        <v>233</v>
      </c>
      <c r="I7" s="324"/>
      <c r="J7" s="324"/>
      <c r="K7" s="324"/>
      <c r="L7" s="324"/>
      <c r="M7" s="324"/>
      <c r="N7" s="324"/>
      <c r="O7" s="325"/>
      <c r="P7" s="188"/>
      <c r="Q7" s="326" t="s">
        <v>234</v>
      </c>
      <c r="R7" s="327"/>
      <c r="S7" s="327"/>
      <c r="T7" s="327"/>
      <c r="U7" s="327"/>
      <c r="V7" s="327"/>
      <c r="W7" s="327"/>
      <c r="X7" s="327"/>
      <c r="Y7" s="327"/>
      <c r="Z7" s="327"/>
      <c r="AA7" s="328"/>
      <c r="AB7"/>
    </row>
    <row r="8" spans="1:40" ht="25.5" customHeight="1">
      <c r="A8" s="25"/>
      <c r="B8" s="329"/>
      <c r="C8" s="388"/>
      <c r="D8" s="389"/>
      <c r="E8" s="388"/>
      <c r="F8" s="78" t="s">
        <v>103</v>
      </c>
      <c r="G8" s="44"/>
      <c r="H8" s="49" t="s">
        <v>97</v>
      </c>
      <c r="I8" s="49" t="s">
        <v>99</v>
      </c>
      <c r="J8" s="49" t="s">
        <v>93</v>
      </c>
      <c r="K8" s="49" t="s">
        <v>94</v>
      </c>
      <c r="L8" s="49" t="s">
        <v>47</v>
      </c>
      <c r="M8" s="50" t="s">
        <v>46</v>
      </c>
      <c r="N8" s="49" t="s">
        <v>48</v>
      </c>
      <c r="O8" s="49" t="s">
        <v>168</v>
      </c>
      <c r="P8" s="44"/>
      <c r="Q8" s="45" t="s">
        <v>224</v>
      </c>
      <c r="R8" s="45" t="s">
        <v>2</v>
      </c>
      <c r="S8" s="45" t="s">
        <v>3</v>
      </c>
      <c r="T8" s="51" t="s">
        <v>4</v>
      </c>
      <c r="U8" s="45" t="s">
        <v>5</v>
      </c>
      <c r="V8" s="45" t="s">
        <v>6</v>
      </c>
      <c r="W8" s="45" t="s">
        <v>7</v>
      </c>
      <c r="X8" s="45" t="s">
        <v>8</v>
      </c>
      <c r="Y8" s="45" t="s">
        <v>9</v>
      </c>
      <c r="Z8" s="45" t="s">
        <v>10</v>
      </c>
      <c r="AA8" s="45" t="s">
        <v>11</v>
      </c>
      <c r="AB8"/>
    </row>
    <row r="9" spans="1:40" ht="12.75" customHeight="1">
      <c r="A9" s="25"/>
      <c r="B9" s="329"/>
      <c r="C9" s="388"/>
      <c r="D9" s="389"/>
      <c r="E9" s="388"/>
      <c r="F9" s="78" t="s">
        <v>49</v>
      </c>
      <c r="G9" s="44"/>
      <c r="H9" s="47" t="s">
        <v>98</v>
      </c>
      <c r="I9" s="47" t="s">
        <v>90</v>
      </c>
      <c r="J9" s="47" t="s">
        <v>91</v>
      </c>
      <c r="K9" s="47" t="s">
        <v>92</v>
      </c>
      <c r="L9" s="47" t="s">
        <v>50</v>
      </c>
      <c r="M9" s="48" t="s">
        <v>51</v>
      </c>
      <c r="N9" s="47" t="s">
        <v>18</v>
      </c>
      <c r="O9" s="47" t="s">
        <v>169</v>
      </c>
      <c r="P9" s="44"/>
      <c r="Q9" s="47" t="s">
        <v>104</v>
      </c>
      <c r="R9" s="47" t="s">
        <v>19</v>
      </c>
      <c r="S9" s="47" t="s">
        <v>40</v>
      </c>
      <c r="T9" s="52" t="s">
        <v>20</v>
      </c>
      <c r="U9" s="47" t="s">
        <v>41</v>
      </c>
      <c r="V9" s="47" t="s">
        <v>21</v>
      </c>
      <c r="W9" s="47" t="s">
        <v>42</v>
      </c>
      <c r="X9" s="47" t="s">
        <v>22</v>
      </c>
      <c r="Y9" s="47" t="s">
        <v>43</v>
      </c>
      <c r="Z9" s="47" t="s">
        <v>23</v>
      </c>
      <c r="AA9" s="47" t="s">
        <v>44</v>
      </c>
      <c r="AB9"/>
    </row>
    <row r="10" spans="1:40" ht="12.75" customHeight="1">
      <c r="A10" s="25"/>
      <c r="B10" s="329"/>
      <c r="C10" s="388"/>
      <c r="D10" s="389"/>
      <c r="E10" s="388"/>
      <c r="F10" s="79" t="s">
        <v>72</v>
      </c>
      <c r="G10" s="44"/>
      <c r="H10" s="45" t="s">
        <v>88</v>
      </c>
      <c r="I10" s="45" t="s">
        <v>88</v>
      </c>
      <c r="J10" s="45" t="s">
        <v>89</v>
      </c>
      <c r="K10" s="45" t="s">
        <v>89</v>
      </c>
      <c r="L10" s="45" t="s">
        <v>52</v>
      </c>
      <c r="M10" s="46" t="s">
        <v>52</v>
      </c>
      <c r="N10" s="45" t="s">
        <v>34</v>
      </c>
      <c r="O10" s="45" t="s">
        <v>34</v>
      </c>
      <c r="P10" s="44"/>
      <c r="Q10" s="45" t="s">
        <v>86</v>
      </c>
      <c r="R10" s="45" t="s">
        <v>35</v>
      </c>
      <c r="S10" s="45" t="s">
        <v>35</v>
      </c>
      <c r="T10" s="51" t="s">
        <v>36</v>
      </c>
      <c r="U10" s="45" t="s">
        <v>36</v>
      </c>
      <c r="V10" s="45" t="s">
        <v>37</v>
      </c>
      <c r="W10" s="45" t="s">
        <v>37</v>
      </c>
      <c r="X10" s="45" t="s">
        <v>38</v>
      </c>
      <c r="Y10" s="45" t="s">
        <v>38</v>
      </c>
      <c r="Z10" s="45" t="s">
        <v>39</v>
      </c>
      <c r="AA10" s="45" t="s">
        <v>39</v>
      </c>
      <c r="AB10"/>
    </row>
    <row r="11" spans="1:40" s="77" customFormat="1">
      <c r="A11" s="26"/>
      <c r="B11" s="386" t="s">
        <v>102</v>
      </c>
      <c r="C11" s="387"/>
      <c r="D11" s="387"/>
      <c r="E11" s="387"/>
      <c r="F11" s="387"/>
      <c r="G11" s="44"/>
      <c r="H11" s="71"/>
      <c r="I11" s="71"/>
      <c r="J11" s="71"/>
      <c r="K11" s="71"/>
      <c r="L11" s="71"/>
      <c r="M11" s="72"/>
      <c r="N11" s="71"/>
      <c r="O11" s="71"/>
      <c r="P11" s="44"/>
      <c r="Q11" s="71"/>
      <c r="R11" s="71"/>
      <c r="S11" s="71"/>
      <c r="T11" s="73"/>
      <c r="U11" s="71"/>
      <c r="V11" s="71"/>
      <c r="W11" s="71"/>
      <c r="X11" s="71"/>
      <c r="Y11" s="71"/>
      <c r="Z11" s="71"/>
      <c r="AA11" s="71"/>
    </row>
    <row r="12" spans="1:40" s="6" customFormat="1" ht="23">
      <c r="A12" s="80"/>
      <c r="B12" s="42" t="s">
        <v>71</v>
      </c>
      <c r="C12" s="42"/>
      <c r="D12" s="42" t="s">
        <v>118</v>
      </c>
      <c r="E12" s="5" t="s">
        <v>66</v>
      </c>
      <c r="F12" s="432"/>
      <c r="G12" s="44"/>
      <c r="H12" s="29">
        <v>320000000</v>
      </c>
      <c r="I12" s="29">
        <v>320000000</v>
      </c>
      <c r="J12" s="29">
        <v>323000000</v>
      </c>
      <c r="K12" s="29">
        <v>323000000</v>
      </c>
      <c r="L12" s="29">
        <v>329000000</v>
      </c>
      <c r="M12" s="29">
        <v>329000000</v>
      </c>
      <c r="N12" s="29">
        <v>340000000</v>
      </c>
      <c r="O12" s="29">
        <v>340000000</v>
      </c>
      <c r="P12" s="44"/>
      <c r="Q12" s="29">
        <v>340000000</v>
      </c>
      <c r="R12" s="29">
        <v>348000000</v>
      </c>
      <c r="S12" s="29">
        <v>347000000</v>
      </c>
      <c r="T12" s="29">
        <v>355000000</v>
      </c>
      <c r="U12" s="29">
        <v>354000000</v>
      </c>
      <c r="V12" s="29">
        <v>357000000</v>
      </c>
      <c r="W12" s="29">
        <v>354000000</v>
      </c>
      <c r="X12" s="29">
        <v>488000000</v>
      </c>
      <c r="Y12" s="29"/>
      <c r="Z12" s="29"/>
      <c r="AA12" s="29"/>
      <c r="AB12" s="20"/>
    </row>
    <row r="13" spans="1:40" s="6" customFormat="1" ht="11.5">
      <c r="A13" s="80"/>
      <c r="B13" s="39" t="s">
        <v>114</v>
      </c>
      <c r="C13" s="405"/>
      <c r="D13" s="381" t="s">
        <v>68</v>
      </c>
      <c r="E13" s="5" t="s">
        <v>66</v>
      </c>
      <c r="F13" s="433"/>
      <c r="G13" s="44"/>
      <c r="H13" s="456"/>
      <c r="I13" s="457"/>
      <c r="J13" s="457"/>
      <c r="K13" s="458"/>
      <c r="L13" s="99">
        <v>174000000</v>
      </c>
      <c r="M13" s="99">
        <f>174000000</f>
        <v>174000000</v>
      </c>
      <c r="N13" s="99">
        <v>160000000</v>
      </c>
      <c r="O13" s="99">
        <v>160000000</v>
      </c>
      <c r="P13" s="44"/>
      <c r="Q13" s="99">
        <v>160000000</v>
      </c>
      <c r="R13" s="29">
        <v>164000000</v>
      </c>
      <c r="S13" s="29">
        <v>153000000</v>
      </c>
      <c r="T13" s="29">
        <v>157000000</v>
      </c>
      <c r="U13" s="29">
        <v>147000000</v>
      </c>
      <c r="V13" s="29">
        <v>148000000</v>
      </c>
      <c r="W13" s="29">
        <v>130000000</v>
      </c>
      <c r="X13" s="29">
        <v>179000000</v>
      </c>
      <c r="Y13" s="29"/>
      <c r="Z13" s="29"/>
      <c r="AA13" s="29"/>
      <c r="AB13" s="20"/>
      <c r="AC13" s="454"/>
      <c r="AD13" s="454"/>
      <c r="AE13" s="454"/>
      <c r="AF13" s="454"/>
      <c r="AG13" s="454"/>
      <c r="AH13" s="454"/>
      <c r="AI13" s="454"/>
      <c r="AJ13" s="454"/>
      <c r="AK13" s="454"/>
      <c r="AL13" s="454"/>
      <c r="AM13" s="454"/>
      <c r="AN13" s="454"/>
    </row>
    <row r="14" spans="1:40" s="6" customFormat="1" ht="11.5">
      <c r="A14" s="80"/>
      <c r="B14" s="39" t="s">
        <v>115</v>
      </c>
      <c r="C14" s="407"/>
      <c r="D14" s="382"/>
      <c r="E14" s="5" t="s">
        <v>66</v>
      </c>
      <c r="F14" s="433"/>
      <c r="G14" s="44"/>
      <c r="H14" s="459"/>
      <c r="I14" s="460"/>
      <c r="J14" s="460"/>
      <c r="K14" s="461"/>
      <c r="L14" s="99">
        <v>155000000</v>
      </c>
      <c r="M14" s="99">
        <v>155000000</v>
      </c>
      <c r="N14" s="99">
        <v>180000000</v>
      </c>
      <c r="O14" s="99">
        <v>180000000</v>
      </c>
      <c r="P14" s="44"/>
      <c r="Q14" s="99">
        <v>180000000</v>
      </c>
      <c r="R14" s="29">
        <v>184000000</v>
      </c>
      <c r="S14" s="29">
        <v>194000000</v>
      </c>
      <c r="T14" s="29">
        <v>198000000</v>
      </c>
      <c r="U14" s="29">
        <v>207000000</v>
      </c>
      <c r="V14" s="29">
        <v>209000000</v>
      </c>
      <c r="W14" s="29">
        <v>224000000</v>
      </c>
      <c r="X14" s="29">
        <v>309000000</v>
      </c>
      <c r="Y14" s="29"/>
      <c r="Z14" s="29"/>
      <c r="AA14" s="29"/>
      <c r="AB14" s="20"/>
    </row>
    <row r="15" spans="1:40" s="6" customFormat="1" ht="31.5" customHeight="1">
      <c r="A15" s="80"/>
      <c r="B15" s="38" t="s">
        <v>100</v>
      </c>
      <c r="C15" s="381" t="s">
        <v>117</v>
      </c>
      <c r="D15" s="381" t="s">
        <v>116</v>
      </c>
      <c r="E15" s="38" t="s">
        <v>113</v>
      </c>
      <c r="F15" s="433"/>
      <c r="G15" s="44"/>
      <c r="H15" s="29">
        <v>48804601</v>
      </c>
      <c r="I15" s="99">
        <v>48804601</v>
      </c>
      <c r="J15" s="99">
        <v>48793487</v>
      </c>
      <c r="K15" s="99">
        <v>48793487</v>
      </c>
      <c r="L15" s="99">
        <v>49081370</v>
      </c>
      <c r="M15" s="99">
        <v>49081370</v>
      </c>
      <c r="N15" s="99">
        <v>47655700</v>
      </c>
      <c r="O15" s="99">
        <v>47655700</v>
      </c>
      <c r="P15" s="44"/>
      <c r="Q15" s="99">
        <v>47655700</v>
      </c>
      <c r="R15" s="29">
        <v>47655700</v>
      </c>
      <c r="S15" s="29">
        <v>48171495</v>
      </c>
      <c r="T15" s="29">
        <v>48171495</v>
      </c>
      <c r="U15" s="29">
        <v>50203694</v>
      </c>
      <c r="V15" s="29">
        <v>50203694</v>
      </c>
      <c r="W15" s="29">
        <v>50687416</v>
      </c>
      <c r="X15" s="29">
        <v>50687416</v>
      </c>
      <c r="Y15" s="29"/>
      <c r="Z15" s="29"/>
      <c r="AA15" s="29"/>
      <c r="AB15" s="20"/>
    </row>
    <row r="16" spans="1:40" s="6" customFormat="1" ht="31.5" customHeight="1">
      <c r="A16" s="80"/>
      <c r="B16" s="30" t="s">
        <v>101</v>
      </c>
      <c r="C16" s="382"/>
      <c r="D16" s="382"/>
      <c r="E16" s="30" t="s">
        <v>31</v>
      </c>
      <c r="F16" s="434"/>
      <c r="G16" s="44"/>
      <c r="H16" s="450"/>
      <c r="I16" s="455"/>
      <c r="J16" s="455"/>
      <c r="K16" s="451"/>
      <c r="L16" s="98">
        <v>0.99897000000000002</v>
      </c>
      <c r="M16" s="98">
        <v>0.99897000000000002</v>
      </c>
      <c r="N16" s="98">
        <v>0.99363000000000001</v>
      </c>
      <c r="O16" s="98">
        <v>0.99363000000000001</v>
      </c>
      <c r="P16" s="44"/>
      <c r="Q16" s="98">
        <v>0.99363000000000001</v>
      </c>
      <c r="R16" s="98">
        <v>0.99363000000000001</v>
      </c>
      <c r="S16" s="206">
        <v>0.99690000000000001</v>
      </c>
      <c r="T16" s="206">
        <v>0.99690000000000001</v>
      </c>
      <c r="U16" s="206">
        <v>0.99929999999999997</v>
      </c>
      <c r="V16" s="206">
        <v>0.99929999999999997</v>
      </c>
      <c r="W16" s="280">
        <v>0.99960000000000004</v>
      </c>
      <c r="X16" s="280">
        <v>0.99960000000000004</v>
      </c>
      <c r="Y16" s="29"/>
      <c r="Z16" s="29"/>
      <c r="AA16" s="29"/>
      <c r="AB16" s="20"/>
      <c r="AC16" s="454"/>
      <c r="AD16" s="454"/>
      <c r="AE16" s="454"/>
      <c r="AF16" s="454"/>
      <c r="AG16" s="454"/>
      <c r="AH16" s="454"/>
      <c r="AI16" s="454"/>
      <c r="AJ16" s="454"/>
      <c r="AK16" s="454"/>
      <c r="AL16" s="454"/>
      <c r="AM16" s="454"/>
      <c r="AN16" s="454"/>
    </row>
    <row r="17" spans="1:28" s="77" customFormat="1">
      <c r="A17" s="26"/>
      <c r="B17" s="386" t="s">
        <v>105</v>
      </c>
      <c r="C17" s="387"/>
      <c r="D17" s="387"/>
      <c r="E17" s="387"/>
      <c r="F17" s="387"/>
      <c r="G17" s="44"/>
      <c r="H17" s="71"/>
      <c r="I17" s="71"/>
      <c r="J17" s="71"/>
      <c r="K17" s="71"/>
      <c r="L17" s="71"/>
      <c r="M17" s="72"/>
      <c r="N17" s="71"/>
      <c r="O17" s="71"/>
      <c r="P17" s="44"/>
      <c r="Q17" s="71"/>
      <c r="R17" s="71"/>
      <c r="S17" s="71"/>
      <c r="T17" s="73"/>
      <c r="U17" s="71"/>
      <c r="V17" s="71"/>
      <c r="W17" s="71"/>
      <c r="X17" s="71"/>
      <c r="Y17" s="71"/>
      <c r="Z17" s="71"/>
      <c r="AA17" s="71"/>
    </row>
    <row r="18" spans="1:28" s="6" customFormat="1" ht="11.5">
      <c r="A18" s="80"/>
      <c r="B18" s="402" t="s">
        <v>130</v>
      </c>
      <c r="C18" s="402"/>
      <c r="D18" s="402"/>
      <c r="E18" s="19" t="s">
        <v>73</v>
      </c>
      <c r="F18" s="19"/>
      <c r="G18" s="44"/>
      <c r="H18" s="9">
        <f>IF(H13="",(H12/H15),((L13*L16))+L14/L15)</f>
        <v>6.5567588596821027</v>
      </c>
      <c r="I18" s="9">
        <f>IF(I13="",(I12/I15),((M13*M16))+M14/M15)</f>
        <v>6.5567588596821027</v>
      </c>
      <c r="J18" s="9">
        <f>IF(J13="",(J12/J15),((O13*O16))+O14/O15)</f>
        <v>6.6197359495950758</v>
      </c>
      <c r="K18" s="9">
        <f>IF(K13="",(K12/K15),((P13*P16))+P14/P15)</f>
        <v>6.6197359495950758</v>
      </c>
      <c r="L18" s="9">
        <f>IF(L13="",(L12/L15),((L13*L16)+L14)/L15)</f>
        <v>6.6995028867368616</v>
      </c>
      <c r="M18" s="9">
        <f>IF(M13="",(M12/M15),((M13*M16)+M14)/M15)</f>
        <v>6.6995028867368616</v>
      </c>
      <c r="N18" s="9">
        <f>IF(N13="",(N12/N15),((N13*N16)+N14)/N15)</f>
        <v>7.1131218301273513</v>
      </c>
      <c r="O18" s="9">
        <f>IF(O13="",(O12/O15),((O13*O16)+O14)/O15)</f>
        <v>7.1131218301273513</v>
      </c>
      <c r="P18" s="44"/>
      <c r="Q18" s="9">
        <f>IF(Q13="","",((Q13*Q16)+Q14)/Q15)</f>
        <v>7.1131218301273513</v>
      </c>
      <c r="R18" s="9">
        <f t="shared" ref="R18:AA18" si="0">IF(R13="","",((R13*R16)+R14)/R15)</f>
        <v>7.2804579515147188</v>
      </c>
      <c r="S18" s="9">
        <f t="shared" si="0"/>
        <v>7.1935840895118579</v>
      </c>
      <c r="T18" s="9">
        <f t="shared" si="0"/>
        <v>7.3593999937099728</v>
      </c>
      <c r="U18" s="9">
        <f>IF(U13="","",((U13*U16)+U14)/U15)</f>
        <v>7.0492243060839304</v>
      </c>
      <c r="V18" s="9">
        <f t="shared" si="0"/>
        <v>7.1089669218364691</v>
      </c>
      <c r="W18" s="9">
        <f t="shared" si="0"/>
        <v>6.9829560851947949</v>
      </c>
      <c r="X18" s="9">
        <f t="shared" si="0"/>
        <v>9.6262235975887975</v>
      </c>
      <c r="Y18" s="9" t="str">
        <f t="shared" si="0"/>
        <v/>
      </c>
      <c r="Z18" s="9" t="str">
        <f t="shared" si="0"/>
        <v/>
      </c>
      <c r="AA18" s="9" t="str">
        <f t="shared" si="0"/>
        <v/>
      </c>
      <c r="AB18" s="11"/>
    </row>
    <row r="19" spans="1:28" s="25" customFormat="1">
      <c r="B19" s="91"/>
      <c r="C19" s="91"/>
      <c r="D19" s="91"/>
      <c r="G19" s="88"/>
      <c r="H19" s="92"/>
      <c r="I19" s="93"/>
      <c r="J19" s="93"/>
      <c r="K19" s="93"/>
      <c r="P19" s="88"/>
    </row>
    <row r="20" spans="1:28" s="25" customFormat="1">
      <c r="G20" s="88"/>
      <c r="H20" s="94"/>
      <c r="I20" s="94"/>
      <c r="J20" s="94"/>
      <c r="K20" s="94"/>
      <c r="P20" s="88"/>
    </row>
    <row r="21" spans="1:28" s="25" customFormat="1">
      <c r="H21" s="94"/>
      <c r="I21" s="94"/>
      <c r="J21" s="94"/>
      <c r="K21" s="94"/>
    </row>
    <row r="22" spans="1:28" s="25" customFormat="1">
      <c r="H22" s="94"/>
      <c r="I22" s="94"/>
      <c r="J22" s="94"/>
      <c r="K22" s="94"/>
    </row>
    <row r="23" spans="1:28" s="25" customFormat="1">
      <c r="H23" s="94"/>
      <c r="I23" s="94"/>
      <c r="J23" s="94"/>
      <c r="K23" s="94"/>
    </row>
    <row r="24" spans="1:28" s="25" customFormat="1">
      <c r="H24" s="94"/>
      <c r="I24" s="94"/>
      <c r="J24" s="94"/>
      <c r="K24" s="94"/>
    </row>
    <row r="25" spans="1:28" s="25" customFormat="1">
      <c r="H25" s="94"/>
      <c r="I25" s="94"/>
      <c r="J25" s="94"/>
      <c r="K25" s="94"/>
    </row>
    <row r="26" spans="1:28" s="25" customFormat="1">
      <c r="H26" s="94"/>
      <c r="I26" s="94"/>
      <c r="J26" s="94"/>
      <c r="K26" s="94"/>
      <c r="Y26" s="278"/>
      <c r="Z26" s="276"/>
    </row>
    <row r="27" spans="1:28" s="25" customFormat="1">
      <c r="B27" s="95"/>
      <c r="C27" s="95"/>
      <c r="H27" s="94"/>
      <c r="I27" s="94"/>
      <c r="J27" s="94"/>
      <c r="K27" s="94"/>
      <c r="Y27" s="278"/>
      <c r="Z27" s="276"/>
    </row>
    <row r="28" spans="1:28" s="25" customFormat="1">
      <c r="H28" s="94"/>
      <c r="I28" s="94"/>
      <c r="J28" s="94"/>
      <c r="K28" s="94"/>
      <c r="Y28" s="279"/>
    </row>
    <row r="29" spans="1:28" s="25" customFormat="1">
      <c r="H29" s="96"/>
      <c r="I29" s="96"/>
      <c r="J29" s="96"/>
      <c r="K29" s="94"/>
    </row>
    <row r="30" spans="1:28" s="25" customFormat="1">
      <c r="H30" s="94"/>
      <c r="I30" s="94"/>
      <c r="J30" s="94"/>
      <c r="K30" s="94"/>
    </row>
    <row r="31" spans="1:28" s="25" customFormat="1">
      <c r="H31" s="94"/>
      <c r="I31" s="94"/>
      <c r="J31" s="94"/>
      <c r="K31" s="94"/>
    </row>
    <row r="32" spans="1:28" s="25" customFormat="1">
      <c r="H32" s="94"/>
      <c r="I32" s="94"/>
      <c r="J32" s="96"/>
      <c r="K32" s="94"/>
    </row>
    <row r="33" spans="8:15" s="25" customFormat="1">
      <c r="H33" s="94"/>
      <c r="I33" s="94"/>
      <c r="J33" s="94"/>
      <c r="K33" s="94"/>
      <c r="M33" s="97"/>
    </row>
    <row r="38" spans="8:15" hidden="1">
      <c r="K38" s="22"/>
      <c r="L38" s="36"/>
      <c r="M38" s="36"/>
      <c r="N38" s="36"/>
      <c r="O38" s="36"/>
    </row>
    <row r="39" spans="8:15" hidden="1">
      <c r="K39" s="22"/>
      <c r="L39" s="36"/>
      <c r="M39" s="36"/>
      <c r="N39" s="36"/>
      <c r="O39" s="36"/>
    </row>
  </sheetData>
  <mergeCells count="22">
    <mergeCell ref="B18:D18"/>
    <mergeCell ref="B6:B10"/>
    <mergeCell ref="C6:C10"/>
    <mergeCell ref="D6:D10"/>
    <mergeCell ref="H6:O6"/>
    <mergeCell ref="D13:D14"/>
    <mergeCell ref="C13:C14"/>
    <mergeCell ref="F12:F16"/>
    <mergeCell ref="Q6:AA6"/>
    <mergeCell ref="H7:O7"/>
    <mergeCell ref="Q7:AA7"/>
    <mergeCell ref="AC16:AN16"/>
    <mergeCell ref="AC13:AN13"/>
    <mergeCell ref="H16:K16"/>
    <mergeCell ref="H13:K14"/>
    <mergeCell ref="B3:F3"/>
    <mergeCell ref="D15:D16"/>
    <mergeCell ref="B11:F11"/>
    <mergeCell ref="B17:F17"/>
    <mergeCell ref="C15:C16"/>
    <mergeCell ref="E6:E10"/>
    <mergeCell ref="F6:F7"/>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79998168889431442"/>
    <pageSetUpPr autoPageBreaks="0" fitToPage="1"/>
  </sheetPr>
  <dimension ref="A1:AB30"/>
  <sheetViews>
    <sheetView zoomScale="85" zoomScaleNormal="85" workbookViewId="0"/>
  </sheetViews>
  <sheetFormatPr defaultColWidth="0" defaultRowHeight="13.5" zeroHeight="1"/>
  <cols>
    <col min="1" max="1" width="2.84375" style="3" customWidth="1"/>
    <col min="2" max="2" width="38.15234375" style="3" customWidth="1"/>
    <col min="3" max="3" width="41" style="3" customWidth="1"/>
    <col min="4" max="4" width="35" style="23" customWidth="1"/>
    <col min="5" max="5" width="13.15234375" style="3" customWidth="1"/>
    <col min="6" max="6" width="24.4609375" style="3" customWidth="1"/>
    <col min="7" max="7" width="1.4609375" customWidth="1"/>
    <col min="8" max="8" width="15.61328125" style="24" customWidth="1"/>
    <col min="9" max="9" width="12" style="24" customWidth="1"/>
    <col min="10" max="10" width="13.4609375" style="24" customWidth="1"/>
    <col min="11" max="11" width="13.765625" style="24" customWidth="1"/>
    <col min="12" max="12" width="14.84375" style="3" customWidth="1"/>
    <col min="13" max="13" width="15.61328125" style="3" customWidth="1"/>
    <col min="14" max="15" width="13.84375" style="3" customWidth="1"/>
    <col min="16" max="16" width="1.4609375" customWidth="1"/>
    <col min="17" max="27" width="15.61328125" style="3" customWidth="1"/>
    <col min="28" max="28" width="9" style="8" customWidth="1"/>
    <col min="29" max="16384" width="0" style="3" hidden="1"/>
  </cols>
  <sheetData>
    <row r="1" spans="1:27" s="7" customFormat="1" ht="12.75" customHeight="1">
      <c r="E1" s="58"/>
      <c r="G1" s="2"/>
      <c r="P1" s="2"/>
    </row>
    <row r="2" spans="1:27" s="7" customFormat="1" ht="18.75" customHeight="1">
      <c r="B2" s="57" t="s">
        <v>83</v>
      </c>
      <c r="C2" s="57"/>
      <c r="E2" s="58"/>
      <c r="G2" s="2"/>
      <c r="P2" s="2"/>
    </row>
    <row r="3" spans="1:27" s="7" customFormat="1" ht="12.75" customHeight="1">
      <c r="B3" s="7" t="s">
        <v>256</v>
      </c>
      <c r="E3" s="58"/>
      <c r="G3" s="2"/>
      <c r="P3" s="2"/>
    </row>
    <row r="4" spans="1:27" s="7" customFormat="1" ht="12.75" customHeight="1">
      <c r="E4" s="58"/>
      <c r="G4" s="2"/>
      <c r="P4" s="2"/>
    </row>
    <row r="5" spans="1:27" s="8" customFormat="1">
      <c r="A5" s="26"/>
      <c r="D5" s="75"/>
      <c r="G5" s="43"/>
      <c r="H5" s="24"/>
      <c r="I5" s="24"/>
      <c r="J5" s="24"/>
      <c r="K5" s="24"/>
      <c r="P5" s="43"/>
    </row>
    <row r="6" spans="1:27" ht="14.25" customHeight="1">
      <c r="A6" s="26"/>
      <c r="B6" s="329" t="s">
        <v>24</v>
      </c>
      <c r="C6" s="388" t="s">
        <v>95</v>
      </c>
      <c r="D6" s="389" t="s">
        <v>25</v>
      </c>
      <c r="E6" s="388" t="s">
        <v>27</v>
      </c>
      <c r="F6" s="341"/>
      <c r="G6" s="66"/>
      <c r="H6" s="356" t="s">
        <v>231</v>
      </c>
      <c r="I6" s="357"/>
      <c r="J6" s="357"/>
      <c r="K6" s="357"/>
      <c r="L6" s="357"/>
      <c r="M6" s="357"/>
      <c r="N6" s="357"/>
      <c r="O6" s="358"/>
      <c r="P6" s="188"/>
      <c r="Q6" s="320" t="s">
        <v>232</v>
      </c>
      <c r="R6" s="321"/>
      <c r="S6" s="321"/>
      <c r="T6" s="321"/>
      <c r="U6" s="321"/>
      <c r="V6" s="321"/>
      <c r="W6" s="321"/>
      <c r="X6" s="321"/>
      <c r="Y6" s="321"/>
      <c r="Z6" s="321"/>
      <c r="AA6" s="322"/>
    </row>
    <row r="7" spans="1:27" ht="12.75" customHeight="1">
      <c r="A7" s="26"/>
      <c r="B7" s="329"/>
      <c r="C7" s="388"/>
      <c r="D7" s="389"/>
      <c r="E7" s="388"/>
      <c r="F7" s="341"/>
      <c r="G7" s="66"/>
      <c r="H7" s="323" t="s">
        <v>233</v>
      </c>
      <c r="I7" s="324"/>
      <c r="J7" s="324"/>
      <c r="K7" s="324"/>
      <c r="L7" s="324"/>
      <c r="M7" s="324"/>
      <c r="N7" s="324"/>
      <c r="O7" s="325"/>
      <c r="P7" s="188"/>
      <c r="Q7" s="326" t="s">
        <v>234</v>
      </c>
      <c r="R7" s="327"/>
      <c r="S7" s="327"/>
      <c r="T7" s="327"/>
      <c r="U7" s="327"/>
      <c r="V7" s="327"/>
      <c r="W7" s="327"/>
      <c r="X7" s="327"/>
      <c r="Y7" s="327"/>
      <c r="Z7" s="327"/>
      <c r="AA7" s="328"/>
    </row>
    <row r="8" spans="1:27" ht="23">
      <c r="A8" s="26"/>
      <c r="B8" s="329"/>
      <c r="C8" s="388"/>
      <c r="D8" s="389"/>
      <c r="E8" s="388"/>
      <c r="F8" s="78" t="s">
        <v>103</v>
      </c>
      <c r="G8" s="66"/>
      <c r="H8" s="45" t="s">
        <v>97</v>
      </c>
      <c r="I8" s="45" t="s">
        <v>99</v>
      </c>
      <c r="J8" s="45" t="s">
        <v>93</v>
      </c>
      <c r="K8" s="45" t="s">
        <v>94</v>
      </c>
      <c r="L8" s="45" t="s">
        <v>47</v>
      </c>
      <c r="M8" s="46" t="s">
        <v>46</v>
      </c>
      <c r="N8" s="45" t="s">
        <v>48</v>
      </c>
      <c r="O8" s="49" t="s">
        <v>168</v>
      </c>
      <c r="P8" s="66"/>
      <c r="Q8" s="45" t="s">
        <v>224</v>
      </c>
      <c r="R8" s="45" t="s">
        <v>2</v>
      </c>
      <c r="S8" s="45" t="s">
        <v>3</v>
      </c>
      <c r="T8" s="51" t="s">
        <v>4</v>
      </c>
      <c r="U8" s="45" t="s">
        <v>5</v>
      </c>
      <c r="V8" s="45" t="s">
        <v>6</v>
      </c>
      <c r="W8" s="45" t="s">
        <v>7</v>
      </c>
      <c r="X8" s="45" t="s">
        <v>8</v>
      </c>
      <c r="Y8" s="45" t="s">
        <v>9</v>
      </c>
      <c r="Z8" s="45" t="s">
        <v>10</v>
      </c>
      <c r="AA8" s="45" t="s">
        <v>11</v>
      </c>
    </row>
    <row r="9" spans="1:27" s="26" customFormat="1" ht="12.75" customHeight="1">
      <c r="B9" s="329"/>
      <c r="C9" s="388"/>
      <c r="D9" s="389"/>
      <c r="E9" s="388"/>
      <c r="F9" s="78" t="s">
        <v>49</v>
      </c>
      <c r="G9" s="66"/>
      <c r="H9" s="47" t="s">
        <v>98</v>
      </c>
      <c r="I9" s="47" t="s">
        <v>90</v>
      </c>
      <c r="J9" s="47" t="s">
        <v>91</v>
      </c>
      <c r="K9" s="47" t="s">
        <v>92</v>
      </c>
      <c r="L9" s="47" t="s">
        <v>50</v>
      </c>
      <c r="M9" s="48" t="s">
        <v>51</v>
      </c>
      <c r="N9" s="47" t="s">
        <v>18</v>
      </c>
      <c r="O9" s="47" t="s">
        <v>169</v>
      </c>
      <c r="P9" s="66"/>
      <c r="Q9" s="47" t="s">
        <v>104</v>
      </c>
      <c r="R9" s="47" t="s">
        <v>19</v>
      </c>
      <c r="S9" s="47" t="s">
        <v>40</v>
      </c>
      <c r="T9" s="52" t="s">
        <v>20</v>
      </c>
      <c r="U9" s="47" t="s">
        <v>41</v>
      </c>
      <c r="V9" s="47" t="s">
        <v>21</v>
      </c>
      <c r="W9" s="47" t="s">
        <v>42</v>
      </c>
      <c r="X9" s="47" t="s">
        <v>22</v>
      </c>
      <c r="Y9" s="47" t="s">
        <v>43</v>
      </c>
      <c r="Z9" s="47" t="s">
        <v>23</v>
      </c>
      <c r="AA9" s="47" t="s">
        <v>44</v>
      </c>
    </row>
    <row r="10" spans="1:27" s="26" customFormat="1">
      <c r="B10" s="329"/>
      <c r="C10" s="388"/>
      <c r="D10" s="389"/>
      <c r="E10" s="388"/>
      <c r="F10" s="79" t="s">
        <v>55</v>
      </c>
      <c r="G10" s="66"/>
      <c r="H10" s="45" t="s">
        <v>88</v>
      </c>
      <c r="I10" s="45" t="s">
        <v>88</v>
      </c>
      <c r="J10" s="45" t="s">
        <v>89</v>
      </c>
      <c r="K10" s="45" t="s">
        <v>89</v>
      </c>
      <c r="L10" s="45" t="s">
        <v>52</v>
      </c>
      <c r="M10" s="46" t="s">
        <v>52</v>
      </c>
      <c r="N10" s="45" t="s">
        <v>34</v>
      </c>
      <c r="O10" s="45" t="s">
        <v>34</v>
      </c>
      <c r="P10" s="66"/>
      <c r="Q10" s="45" t="s">
        <v>86</v>
      </c>
      <c r="R10" s="45" t="s">
        <v>35</v>
      </c>
      <c r="S10" s="45" t="s">
        <v>35</v>
      </c>
      <c r="T10" s="51" t="s">
        <v>36</v>
      </c>
      <c r="U10" s="45" t="s">
        <v>36</v>
      </c>
      <c r="V10" s="45" t="s">
        <v>37</v>
      </c>
      <c r="W10" s="45" t="s">
        <v>37</v>
      </c>
      <c r="X10" s="45" t="s">
        <v>38</v>
      </c>
      <c r="Y10" s="45" t="s">
        <v>38</v>
      </c>
      <c r="Z10" s="45" t="s">
        <v>39</v>
      </c>
      <c r="AA10" s="45" t="s">
        <v>39</v>
      </c>
    </row>
    <row r="11" spans="1:27" s="26" customFormat="1">
      <c r="B11" s="386" t="s">
        <v>102</v>
      </c>
      <c r="C11" s="387"/>
      <c r="D11" s="387"/>
      <c r="E11" s="387"/>
      <c r="F11" s="387"/>
      <c r="G11" s="76"/>
      <c r="H11" s="71"/>
      <c r="I11" s="71"/>
      <c r="J11" s="71"/>
      <c r="K11" s="71"/>
      <c r="L11" s="71"/>
      <c r="M11" s="72"/>
      <c r="N11" s="71"/>
      <c r="O11" s="71"/>
      <c r="P11" s="76"/>
      <c r="Q11" s="71"/>
      <c r="R11" s="71"/>
      <c r="S11" s="71"/>
      <c r="T11" s="73"/>
      <c r="U11" s="71"/>
      <c r="V11" s="71"/>
      <c r="W11" s="71"/>
      <c r="X11" s="71"/>
      <c r="Y11" s="71"/>
      <c r="Z11" s="71"/>
      <c r="AA11" s="71"/>
    </row>
    <row r="12" spans="1:27" s="26" customFormat="1">
      <c r="B12" s="42" t="s">
        <v>57</v>
      </c>
      <c r="C12" s="42"/>
      <c r="D12" s="274" t="s">
        <v>56</v>
      </c>
      <c r="E12" s="5" t="s">
        <v>178</v>
      </c>
      <c r="F12" s="462"/>
      <c r="G12" s="66"/>
      <c r="H12" s="21"/>
      <c r="I12" s="68">
        <v>2.1649000000000002E-2</v>
      </c>
      <c r="J12" s="33"/>
      <c r="K12" s="54">
        <v>2.3129E-2</v>
      </c>
      <c r="L12" s="32"/>
      <c r="M12" s="54">
        <v>2.3116000000000001E-2</v>
      </c>
      <c r="N12" s="32"/>
      <c r="O12" s="54">
        <v>2.4527E-2</v>
      </c>
      <c r="P12" s="66"/>
      <c r="Q12" s="54">
        <v>2.4527E-2</v>
      </c>
      <c r="R12" s="41"/>
      <c r="S12" s="54">
        <v>2.6270000000000002E-2</v>
      </c>
      <c r="T12" s="41"/>
      <c r="U12" s="54">
        <v>3.0446000000000001E-2</v>
      </c>
      <c r="V12" s="41"/>
      <c r="W12" s="54">
        <v>4.0426999999999998E-2</v>
      </c>
      <c r="X12" s="41"/>
      <c r="Y12" s="70"/>
      <c r="Z12" s="41"/>
      <c r="AA12" s="70"/>
    </row>
    <row r="13" spans="1:27" s="26" customFormat="1">
      <c r="B13" s="42" t="s">
        <v>58</v>
      </c>
      <c r="C13" s="466" t="s">
        <v>324</v>
      </c>
      <c r="D13" s="274" t="s">
        <v>56</v>
      </c>
      <c r="E13" s="5" t="s">
        <v>178</v>
      </c>
      <c r="F13" s="463"/>
      <c r="G13" s="66"/>
      <c r="H13" s="54">
        <v>2.1361000000000002E-2</v>
      </c>
      <c r="I13" s="472"/>
      <c r="J13" s="54">
        <v>2.1649000000000002E-2</v>
      </c>
      <c r="K13" s="470"/>
      <c r="L13" s="54">
        <v>2.3129E-2</v>
      </c>
      <c r="M13" s="468"/>
      <c r="N13" s="54">
        <v>2.3116000000000001E-2</v>
      </c>
      <c r="O13" s="468"/>
      <c r="P13" s="66"/>
      <c r="Q13" s="390"/>
      <c r="R13" s="54">
        <v>2.4527E-2</v>
      </c>
      <c r="S13" s="390"/>
      <c r="T13" s="54">
        <v>2.6270000000000002E-2</v>
      </c>
      <c r="U13" s="390"/>
      <c r="V13" s="54">
        <f>0.030446+0.012483</f>
        <v>4.2929000000000002E-2</v>
      </c>
      <c r="W13" s="390"/>
      <c r="X13" s="54">
        <v>4.0426999999999998E-2</v>
      </c>
      <c r="Y13" s="390"/>
      <c r="Z13" s="70"/>
      <c r="AA13" s="390"/>
    </row>
    <row r="14" spans="1:27" s="26" customFormat="1" ht="42" customHeight="1">
      <c r="B14" s="42" t="s">
        <v>111</v>
      </c>
      <c r="C14" s="467"/>
      <c r="D14" s="274" t="s">
        <v>110</v>
      </c>
      <c r="E14" s="5" t="s">
        <v>31</v>
      </c>
      <c r="F14" s="463"/>
      <c r="G14" s="66"/>
      <c r="H14" s="69">
        <v>3</v>
      </c>
      <c r="I14" s="473"/>
      <c r="J14" s="211">
        <v>2.4</v>
      </c>
      <c r="K14" s="471"/>
      <c r="L14" s="55">
        <v>1.8</v>
      </c>
      <c r="M14" s="469"/>
      <c r="N14" s="211">
        <v>3.8211141420510399</v>
      </c>
      <c r="O14" s="469"/>
      <c r="P14" s="66"/>
      <c r="Q14" s="391"/>
      <c r="R14" s="211">
        <v>3.3906618707162863</v>
      </c>
      <c r="S14" s="391"/>
      <c r="T14" s="211">
        <v>2.9462716452876094</v>
      </c>
      <c r="U14" s="391"/>
      <c r="V14" s="215">
        <v>1.1073457872565307</v>
      </c>
      <c r="W14" s="391"/>
      <c r="X14" s="211">
        <v>4.5872469714375299</v>
      </c>
      <c r="Y14" s="391"/>
      <c r="Z14" s="70"/>
      <c r="AA14" s="391"/>
    </row>
    <row r="15" spans="1:27" s="26" customFormat="1">
      <c r="B15" s="386" t="s">
        <v>105</v>
      </c>
      <c r="C15" s="387"/>
      <c r="D15" s="387"/>
      <c r="E15" s="387"/>
      <c r="F15" s="387"/>
      <c r="G15" s="76"/>
      <c r="H15" s="71"/>
      <c r="I15" s="71"/>
      <c r="J15" s="71"/>
      <c r="K15" s="71"/>
      <c r="L15" s="71"/>
      <c r="M15" s="72"/>
      <c r="N15" s="71"/>
      <c r="O15" s="71"/>
      <c r="P15" s="76"/>
      <c r="Q15" s="71"/>
      <c r="R15" s="71"/>
      <c r="S15" s="71"/>
      <c r="T15" s="73"/>
      <c r="U15" s="71"/>
      <c r="V15" s="71"/>
      <c r="W15" s="71"/>
      <c r="X15" s="71"/>
      <c r="Y15" s="71"/>
      <c r="Z15" s="71"/>
      <c r="AA15" s="71"/>
    </row>
    <row r="16" spans="1:27" s="25" customFormat="1" ht="12.75" customHeight="1">
      <c r="B16" s="383" t="s">
        <v>112</v>
      </c>
      <c r="C16" s="384"/>
      <c r="D16" s="385"/>
      <c r="E16" s="15" t="s">
        <v>30</v>
      </c>
      <c r="F16" s="464"/>
      <c r="G16" s="66"/>
      <c r="H16" s="9">
        <f>IF(H13="","",H13*(1+H14/100))</f>
        <v>2.2001830000000003E-2</v>
      </c>
      <c r="I16" s="9" t="str">
        <f t="shared" ref="I16:O16" si="0">IF(I13="","",I13*(1+I14/100))</f>
        <v/>
      </c>
      <c r="J16" s="9">
        <f t="shared" si="0"/>
        <v>2.2168576000000002E-2</v>
      </c>
      <c r="K16" s="9" t="str">
        <f t="shared" si="0"/>
        <v/>
      </c>
      <c r="L16" s="9">
        <f t="shared" si="0"/>
        <v>2.3545322E-2</v>
      </c>
      <c r="M16" s="9" t="str">
        <f t="shared" si="0"/>
        <v/>
      </c>
      <c r="N16" s="9">
        <f>IF(N13="","",N13*(1+N14/100))</f>
        <v>2.3999288745076518E-2</v>
      </c>
      <c r="O16" s="9" t="str">
        <f t="shared" si="0"/>
        <v/>
      </c>
      <c r="P16" s="67"/>
      <c r="Q16" s="9" t="str">
        <f>IF(Q13="","",Q13*(1+Q14/100))</f>
        <v/>
      </c>
      <c r="R16" s="9">
        <f t="shared" ref="R16:AA16" si="1">IF(R13="","",R13*(1+R14/100))</f>
        <v>2.5358627637030583E-2</v>
      </c>
      <c r="S16" s="9" t="str">
        <f t="shared" si="1"/>
        <v/>
      </c>
      <c r="T16" s="9">
        <f t="shared" si="1"/>
        <v>2.7043985561217055E-2</v>
      </c>
      <c r="U16" s="9" t="str">
        <f>IF(U13="","",U13*(1+U14/100))</f>
        <v/>
      </c>
      <c r="V16" s="9">
        <f t="shared" si="1"/>
        <v>4.3404372473011356E-2</v>
      </c>
      <c r="W16" s="9" t="str">
        <f t="shared" si="1"/>
        <v/>
      </c>
      <c r="X16" s="9">
        <f>IF(X13="","",X13*(1+X14/100))</f>
        <v>4.2281486333143048E-2</v>
      </c>
      <c r="Y16" s="9" t="str">
        <f t="shared" si="1"/>
        <v/>
      </c>
      <c r="Z16" s="9" t="str">
        <f t="shared" si="1"/>
        <v/>
      </c>
      <c r="AA16" s="9" t="str">
        <f t="shared" si="1"/>
        <v/>
      </c>
    </row>
    <row r="17" spans="1:28" s="6" customFormat="1" ht="11.5">
      <c r="A17" s="80"/>
      <c r="B17" s="392" t="s">
        <v>129</v>
      </c>
      <c r="C17" s="393"/>
      <c r="D17" s="394"/>
      <c r="E17" s="19" t="s">
        <v>172</v>
      </c>
      <c r="F17" s="465"/>
      <c r="G17" s="66"/>
      <c r="H17" s="9">
        <f>IF(H12="",IF(H16="","-",H16*10),H12*10)</f>
        <v>0.22001830000000003</v>
      </c>
      <c r="I17" s="9">
        <f t="shared" ref="I17:O17" si="2">IF(I12="",IF(I16="","-",I16*10),I12*10)</f>
        <v>0.21649000000000002</v>
      </c>
      <c r="J17" s="9">
        <f t="shared" si="2"/>
        <v>0.22168576000000001</v>
      </c>
      <c r="K17" s="9">
        <f t="shared" si="2"/>
        <v>0.23129</v>
      </c>
      <c r="L17" s="9">
        <f t="shared" si="2"/>
        <v>0.23545322000000002</v>
      </c>
      <c r="M17" s="9">
        <f t="shared" si="2"/>
        <v>0.23116</v>
      </c>
      <c r="N17" s="9">
        <f>IF(N12="",IF(N16="","-",N16*10),N12*10)</f>
        <v>0.23999288745076519</v>
      </c>
      <c r="O17" s="9">
        <f t="shared" si="2"/>
        <v>0.24526999999999999</v>
      </c>
      <c r="P17" s="66"/>
      <c r="Q17" s="9">
        <f t="shared" ref="Q17:AA17" si="3">IF(Q12="",IF(Q16="","-",Q16*10),Q12*10)</f>
        <v>0.24526999999999999</v>
      </c>
      <c r="R17" s="9">
        <f t="shared" si="3"/>
        <v>0.25358627637030584</v>
      </c>
      <c r="S17" s="9">
        <f t="shared" si="3"/>
        <v>0.26270000000000004</v>
      </c>
      <c r="T17" s="9">
        <f t="shared" si="3"/>
        <v>0.27043985561217054</v>
      </c>
      <c r="U17" s="9">
        <f>IF(U12="",IF(U16="","-",U16*10),U12*10)</f>
        <v>0.30446000000000001</v>
      </c>
      <c r="V17" s="9">
        <f t="shared" si="3"/>
        <v>0.43404372473011354</v>
      </c>
      <c r="W17" s="9">
        <f t="shared" si="3"/>
        <v>0.40426999999999996</v>
      </c>
      <c r="X17" s="9">
        <f t="shared" si="3"/>
        <v>0.42281486333143048</v>
      </c>
      <c r="Y17" s="9" t="str">
        <f t="shared" si="3"/>
        <v>-</v>
      </c>
      <c r="Z17" s="9" t="str">
        <f t="shared" si="3"/>
        <v>-</v>
      </c>
      <c r="AA17" s="9" t="str">
        <f t="shared" si="3"/>
        <v>-</v>
      </c>
      <c r="AB17" s="11"/>
    </row>
    <row r="18" spans="1:28" s="26" customFormat="1">
      <c r="B18" s="81"/>
      <c r="C18" s="81"/>
      <c r="D18" s="81"/>
      <c r="G18" s="82"/>
      <c r="H18" s="83"/>
      <c r="I18" s="83"/>
      <c r="J18" s="83"/>
      <c r="K18" s="83"/>
      <c r="P18" s="82"/>
      <c r="AB18" s="83"/>
    </row>
    <row r="19" spans="1:28" s="26" customFormat="1">
      <c r="D19" s="81"/>
      <c r="G19" s="82"/>
      <c r="H19" s="83"/>
      <c r="I19" s="83"/>
      <c r="J19" s="83"/>
      <c r="K19" s="83"/>
      <c r="P19" s="84"/>
      <c r="AB19" s="83"/>
    </row>
    <row r="20" spans="1:28" hidden="1">
      <c r="B20" s="12"/>
      <c r="C20" s="12"/>
      <c r="D20" s="59"/>
      <c r="E20" s="60"/>
      <c r="F20" s="60"/>
      <c r="G20" s="44"/>
      <c r="P20" s="53"/>
    </row>
    <row r="21" spans="1:28" hidden="1">
      <c r="B21" s="61"/>
      <c r="C21" s="61"/>
      <c r="D21" s="59"/>
      <c r="E21" s="60"/>
      <c r="F21" s="60"/>
      <c r="G21" s="44"/>
      <c r="P21" s="53"/>
    </row>
    <row r="22" spans="1:28" hidden="1">
      <c r="B22" s="60"/>
      <c r="C22" s="60"/>
      <c r="D22" s="60"/>
      <c r="E22" s="60"/>
      <c r="F22" s="60"/>
      <c r="P22" s="53"/>
    </row>
    <row r="23" spans="1:28" hidden="1">
      <c r="B23" s="34"/>
      <c r="C23" s="34"/>
      <c r="D23" s="35"/>
      <c r="E23" s="35"/>
      <c r="F23" s="35"/>
      <c r="H23" s="35"/>
    </row>
    <row r="24" spans="1:28" hidden="1">
      <c r="B24" s="24"/>
      <c r="C24" s="24"/>
      <c r="D24" s="62"/>
      <c r="E24" s="62"/>
      <c r="F24" s="62"/>
      <c r="H24" s="62"/>
    </row>
    <row r="25" spans="1:28" hidden="1">
      <c r="B25" s="24"/>
      <c r="C25" s="24"/>
      <c r="D25" s="63"/>
      <c r="E25" s="63"/>
      <c r="F25" s="63"/>
      <c r="H25" s="62"/>
    </row>
    <row r="26" spans="1:28" hidden="1">
      <c r="B26" s="24"/>
      <c r="C26" s="24"/>
      <c r="D26" s="64"/>
      <c r="E26" s="64"/>
      <c r="F26" s="64"/>
      <c r="H26" s="65"/>
    </row>
    <row r="27" spans="1:28" hidden="1">
      <c r="B27" s="60"/>
      <c r="C27" s="60"/>
      <c r="D27" s="59"/>
      <c r="E27" s="60"/>
      <c r="F27" s="60"/>
    </row>
    <row r="28" spans="1:28" hidden="1">
      <c r="B28" s="60"/>
      <c r="C28" s="60"/>
      <c r="D28" s="59"/>
      <c r="E28" s="60"/>
      <c r="F28" s="60"/>
    </row>
    <row r="29" spans="1:28" hidden="1">
      <c r="B29" s="60"/>
      <c r="C29" s="60"/>
      <c r="D29" s="59"/>
      <c r="E29" s="60"/>
      <c r="F29" s="60"/>
    </row>
    <row r="30" spans="1:28" hidden="1">
      <c r="B30" s="60"/>
      <c r="C30" s="60"/>
      <c r="D30" s="59"/>
      <c r="E30" s="60"/>
      <c r="F30" s="60"/>
    </row>
  </sheetData>
  <mergeCells count="26">
    <mergeCell ref="AA13:AA14"/>
    <mergeCell ref="H6:O6"/>
    <mergeCell ref="H7:O7"/>
    <mergeCell ref="Q7:AA7"/>
    <mergeCell ref="Q6:AA6"/>
    <mergeCell ref="Q13:Q14"/>
    <mergeCell ref="S13:S14"/>
    <mergeCell ref="U13:U14"/>
    <mergeCell ref="W13:W14"/>
    <mergeCell ref="Y13:Y14"/>
    <mergeCell ref="M13:M14"/>
    <mergeCell ref="K13:K14"/>
    <mergeCell ref="I13:I14"/>
    <mergeCell ref="O13:O14"/>
    <mergeCell ref="E6:E10"/>
    <mergeCell ref="D6:D10"/>
    <mergeCell ref="C6:C10"/>
    <mergeCell ref="B6:B10"/>
    <mergeCell ref="F6:F7"/>
    <mergeCell ref="B16:D16"/>
    <mergeCell ref="F12:F14"/>
    <mergeCell ref="F16:F17"/>
    <mergeCell ref="B11:F11"/>
    <mergeCell ref="B15:F15"/>
    <mergeCell ref="B17:D17"/>
    <mergeCell ref="C13:C14"/>
  </mergeCells>
  <hyperlinks>
    <hyperlink ref="D12" r:id="rId1" xr:uid="{00000000-0004-0000-0D00-000000000000}"/>
    <hyperlink ref="D13" r:id="rId2" xr:uid="{00000000-0004-0000-0D00-000001000000}"/>
    <hyperlink ref="D14" r:id="rId3" xr:uid="{00000000-0004-0000-0D00-000002000000}"/>
  </hyperlinks>
  <pageMargins left="0.70866141732283472" right="0.70866141732283472" top="0.74803149606299213" bottom="0.74803149606299213" header="0.31496062992125984" footer="0.31496062992125984"/>
  <pageSetup orientation="landscape"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79998168889431442"/>
    <pageSetUpPr autoPageBreaks="0"/>
  </sheetPr>
  <dimension ref="A1:AXT155"/>
  <sheetViews>
    <sheetView zoomScale="85" zoomScaleNormal="85" workbookViewId="0"/>
  </sheetViews>
  <sheetFormatPr defaultColWidth="0" defaultRowHeight="13.5" zeroHeight="1"/>
  <cols>
    <col min="1" max="1" width="8.765625" customWidth="1"/>
    <col min="2" max="2" width="17.4609375" customWidth="1"/>
    <col min="3" max="3" width="15.15234375" customWidth="1"/>
    <col min="4" max="4" width="31.4609375" customWidth="1"/>
    <col min="5" max="5" width="26.15234375" customWidth="1"/>
    <col min="6" max="6" width="13.61328125" customWidth="1"/>
    <col min="7" max="7" width="17.15234375" customWidth="1"/>
    <col min="8" max="8" width="14.4609375" customWidth="1"/>
    <col min="9" max="9" width="15.4609375" customWidth="1"/>
    <col min="10" max="10" width="14.4609375" customWidth="1"/>
    <col min="11" max="11" width="15.15234375" customWidth="1"/>
    <col min="12" max="12" width="14.4609375" customWidth="1"/>
    <col min="13" max="13" width="15.15234375" customWidth="1"/>
    <col min="14" max="14" width="17.61328125" bestFit="1" customWidth="1"/>
    <col min="15" max="16" width="15.61328125" customWidth="1"/>
    <col min="17" max="17" width="14.61328125" bestFit="1" customWidth="1"/>
    <col min="18" max="18" width="12.4609375" customWidth="1"/>
    <col min="19" max="19" width="16.15234375" customWidth="1"/>
    <col min="20" max="20" width="15.4609375" customWidth="1"/>
    <col min="21" max="21" width="8.765625" customWidth="1"/>
    <col min="22" max="1320" width="0" style="4" hidden="1" customWidth="1"/>
    <col min="1321" max="16384" width="8.765625" style="4" hidden="1"/>
  </cols>
  <sheetData>
    <row r="1" spans="1:24" ht="17.149999999999999" customHeight="1">
      <c r="A1" s="2"/>
      <c r="B1" s="216"/>
      <c r="C1" s="216"/>
      <c r="D1" s="216"/>
      <c r="E1" s="216"/>
      <c r="F1" s="216"/>
      <c r="G1" s="216"/>
      <c r="H1" s="216"/>
      <c r="I1" s="216"/>
      <c r="J1" s="216"/>
      <c r="K1" s="216"/>
      <c r="L1" s="216"/>
      <c r="M1" s="216"/>
      <c r="N1" s="216"/>
      <c r="O1" s="216"/>
      <c r="P1" s="216"/>
      <c r="Q1" s="216"/>
      <c r="R1" s="216"/>
      <c r="S1" s="216"/>
      <c r="T1" s="216"/>
      <c r="U1" s="216"/>
      <c r="V1" s="232"/>
      <c r="W1" s="232"/>
      <c r="X1" s="232"/>
    </row>
    <row r="2" spans="1:24" ht="19.149999999999999" customHeight="1">
      <c r="A2" s="2"/>
      <c r="B2" s="57" t="s">
        <v>318</v>
      </c>
      <c r="C2" s="57"/>
      <c r="D2" s="57"/>
      <c r="E2" s="57"/>
      <c r="F2" s="57"/>
      <c r="G2" s="2"/>
      <c r="H2" s="2"/>
      <c r="I2" s="2"/>
      <c r="J2" s="2"/>
      <c r="K2" s="2"/>
      <c r="L2" s="2"/>
      <c r="M2" s="2"/>
      <c r="N2" s="2"/>
      <c r="O2" s="2"/>
      <c r="P2" s="216"/>
      <c r="Q2" s="216"/>
      <c r="R2" s="216"/>
      <c r="S2" s="216"/>
      <c r="T2" s="216"/>
      <c r="U2" s="216"/>
      <c r="V2" s="232"/>
      <c r="W2" s="232"/>
      <c r="X2" s="232"/>
    </row>
    <row r="3" spans="1:24" ht="29.25" customHeight="1">
      <c r="A3" s="2"/>
      <c r="B3" s="474" t="s">
        <v>362</v>
      </c>
      <c r="C3" s="474"/>
      <c r="D3" s="474"/>
      <c r="E3" s="474"/>
      <c r="F3" s="474"/>
      <c r="G3" s="474"/>
      <c r="H3" s="474"/>
      <c r="I3" s="474"/>
      <c r="J3" s="474"/>
      <c r="K3" s="474"/>
      <c r="L3" s="474"/>
      <c r="M3" s="474"/>
      <c r="N3" s="474"/>
      <c r="O3" s="474"/>
      <c r="P3" s="217"/>
      <c r="Q3" s="217"/>
      <c r="R3" s="217"/>
      <c r="S3" s="216"/>
      <c r="T3" s="216"/>
      <c r="U3" s="216"/>
      <c r="V3" s="232"/>
      <c r="W3" s="232"/>
      <c r="X3" s="232"/>
    </row>
    <row r="4" spans="1:24" s="20" customFormat="1" ht="21" customHeight="1">
      <c r="A4" s="80"/>
      <c r="B4" s="80"/>
      <c r="C4" s="80"/>
      <c r="D4" s="80"/>
      <c r="E4" s="80"/>
      <c r="F4" s="80"/>
      <c r="G4" s="80"/>
      <c r="H4" s="80"/>
      <c r="I4" s="80"/>
      <c r="J4" s="80"/>
      <c r="K4" s="80"/>
      <c r="L4" s="80"/>
      <c r="M4" s="80"/>
      <c r="N4" s="80"/>
      <c r="O4" s="80"/>
      <c r="P4" s="80"/>
      <c r="Q4" s="80"/>
      <c r="R4" s="80"/>
      <c r="S4" s="80"/>
      <c r="T4" s="80"/>
      <c r="U4" s="80"/>
    </row>
    <row r="5" spans="1:24" s="122" customFormat="1" ht="28.15" customHeight="1">
      <c r="A5" s="120"/>
      <c r="B5" s="121" t="s">
        <v>338</v>
      </c>
      <c r="C5" s="121"/>
      <c r="D5" s="120"/>
      <c r="E5" s="120"/>
      <c r="F5" s="120"/>
      <c r="G5" s="120"/>
      <c r="H5" s="120"/>
      <c r="I5" s="120"/>
      <c r="J5" s="120"/>
      <c r="K5" s="120"/>
      <c r="L5" s="120"/>
      <c r="M5" s="120"/>
      <c r="N5" s="120"/>
      <c r="O5" s="120"/>
      <c r="P5" s="120"/>
      <c r="Q5" s="120"/>
      <c r="R5" s="120"/>
      <c r="S5" s="120"/>
      <c r="T5" s="120"/>
      <c r="U5" s="120"/>
    </row>
    <row r="6" spans="1:24" s="20" customFormat="1" ht="22.15" customHeight="1">
      <c r="A6" s="80"/>
      <c r="B6" s="80"/>
      <c r="C6" s="80"/>
      <c r="D6" s="80"/>
      <c r="E6" s="80"/>
      <c r="F6" s="80"/>
      <c r="G6" s="80"/>
      <c r="H6" s="80"/>
      <c r="I6" s="80"/>
      <c r="J6" s="80"/>
      <c r="K6" s="80"/>
      <c r="L6" s="80"/>
      <c r="M6" s="80"/>
      <c r="N6" s="80"/>
      <c r="O6" s="80"/>
      <c r="P6" s="80"/>
      <c r="Q6" s="80"/>
      <c r="R6" s="80"/>
      <c r="S6" s="80"/>
      <c r="T6" s="80"/>
      <c r="U6" s="80"/>
    </row>
    <row r="7" spans="1:24" s="122" customFormat="1" ht="18" customHeight="1">
      <c r="A7" s="254"/>
      <c r="B7" s="255" t="s">
        <v>354</v>
      </c>
      <c r="C7" s="254"/>
      <c r="D7" s="254"/>
      <c r="E7" s="254"/>
      <c r="F7" s="254"/>
      <c r="G7" s="254"/>
      <c r="H7" s="254"/>
      <c r="I7" s="254"/>
      <c r="J7" s="254"/>
      <c r="K7" s="254"/>
      <c r="L7" s="254"/>
      <c r="M7" s="254"/>
      <c r="N7" s="254"/>
      <c r="O7" s="254"/>
      <c r="P7" s="254"/>
      <c r="Q7" s="254"/>
      <c r="R7" s="254"/>
      <c r="S7" s="254"/>
      <c r="T7" s="254"/>
      <c r="U7" s="254"/>
    </row>
    <row r="8" spans="1:24" s="122" customFormat="1" ht="21" customHeight="1">
      <c r="A8" s="222"/>
      <c r="B8" s="264" t="s">
        <v>355</v>
      </c>
      <c r="C8" s="224"/>
      <c r="D8" s="222"/>
      <c r="E8" s="222"/>
      <c r="F8" s="222"/>
      <c r="G8" s="222"/>
      <c r="H8" s="222"/>
      <c r="I8" s="222"/>
      <c r="J8" s="222"/>
      <c r="K8" s="222"/>
      <c r="L8" s="222"/>
      <c r="M8" s="222"/>
      <c r="N8" s="222"/>
      <c r="O8" s="222"/>
      <c r="P8" s="222"/>
      <c r="Q8" s="222"/>
      <c r="R8" s="222"/>
      <c r="S8" s="222"/>
      <c r="T8" s="222"/>
      <c r="U8" s="222"/>
    </row>
    <row r="9" spans="1:24" s="20" customFormat="1" ht="22.15" customHeight="1">
      <c r="A9" s="267"/>
      <c r="B9" s="264" t="s">
        <v>357</v>
      </c>
      <c r="C9" s="267"/>
      <c r="D9" s="267"/>
      <c r="E9" s="267"/>
      <c r="F9" s="267"/>
      <c r="G9" s="267"/>
      <c r="H9" s="267"/>
      <c r="I9" s="267"/>
      <c r="J9" s="267"/>
      <c r="K9" s="267"/>
      <c r="L9" s="267"/>
      <c r="M9" s="267"/>
      <c r="N9" s="267"/>
      <c r="O9" s="267"/>
      <c r="P9" s="267"/>
      <c r="Q9" s="267"/>
      <c r="R9" s="267"/>
      <c r="S9" s="267"/>
      <c r="T9" s="267"/>
      <c r="U9" s="267"/>
    </row>
    <row r="10" spans="1:24" s="20" customFormat="1" ht="22.15" customHeight="1"/>
    <row r="11" spans="1:24" s="20" customFormat="1" ht="40.15" customHeight="1">
      <c r="B11" s="225" t="s">
        <v>301</v>
      </c>
      <c r="C11" s="226" t="s">
        <v>240</v>
      </c>
      <c r="D11" s="226" t="s">
        <v>349</v>
      </c>
    </row>
    <row r="12" spans="1:24" s="20" customFormat="1" ht="22.15" customHeight="1">
      <c r="B12" s="246">
        <v>7</v>
      </c>
      <c r="C12" s="246" t="s">
        <v>332</v>
      </c>
      <c r="D12" s="262">
        <v>8117254</v>
      </c>
    </row>
    <row r="13" spans="1:24" s="20" customFormat="1" ht="22.15" customHeight="1"/>
    <row r="14" spans="1:24" s="20" customFormat="1" ht="22.15" customHeight="1">
      <c r="B14" s="225" t="s">
        <v>356</v>
      </c>
    </row>
    <row r="15" spans="1:24" s="20" customFormat="1" ht="22.15" customHeight="1">
      <c r="B15" s="268">
        <v>0.1</v>
      </c>
    </row>
    <row r="16" spans="1:24" s="20" customFormat="1" ht="21" customHeight="1"/>
    <row r="17" spans="1:21" s="122" customFormat="1" ht="19.5" customHeight="1">
      <c r="A17" s="254"/>
      <c r="B17" s="269" t="s">
        <v>358</v>
      </c>
      <c r="C17" s="269"/>
      <c r="D17" s="254"/>
      <c r="E17" s="254"/>
      <c r="F17" s="254"/>
      <c r="G17" s="254"/>
      <c r="H17" s="254"/>
      <c r="I17" s="254"/>
      <c r="J17" s="254"/>
      <c r="K17" s="254"/>
      <c r="L17" s="254"/>
      <c r="M17" s="254"/>
      <c r="N17" s="254"/>
      <c r="O17" s="254"/>
      <c r="P17" s="254"/>
      <c r="Q17" s="254"/>
      <c r="R17" s="254"/>
      <c r="S17" s="254"/>
      <c r="T17" s="254"/>
      <c r="U17" s="254"/>
    </row>
    <row r="18" spans="1:21" s="122" customFormat="1" ht="24.75" customHeight="1">
      <c r="A18" s="222"/>
      <c r="B18" s="264" t="s">
        <v>361</v>
      </c>
      <c r="C18" s="224"/>
      <c r="D18" s="222"/>
      <c r="E18" s="222"/>
      <c r="F18" s="222"/>
      <c r="G18" s="222"/>
      <c r="H18" s="222"/>
      <c r="I18" s="222"/>
      <c r="J18" s="222"/>
      <c r="K18" s="222"/>
      <c r="L18" s="222"/>
      <c r="M18" s="222"/>
      <c r="N18" s="222"/>
      <c r="O18" s="222"/>
      <c r="P18" s="222"/>
      <c r="Q18" s="222"/>
      <c r="R18" s="222"/>
      <c r="S18" s="222"/>
      <c r="T18" s="222"/>
      <c r="U18" s="222"/>
    </row>
    <row r="19" spans="1:21" s="122" customFormat="1" ht="27" customHeight="1">
      <c r="A19" s="222"/>
      <c r="B19" s="264" t="s">
        <v>351</v>
      </c>
      <c r="C19" s="224"/>
      <c r="D19" s="222"/>
      <c r="E19" s="222"/>
      <c r="F19" s="222"/>
      <c r="G19" s="222"/>
      <c r="H19" s="222"/>
      <c r="I19" s="222"/>
      <c r="J19" s="222"/>
      <c r="K19" s="222"/>
      <c r="L19" s="222"/>
      <c r="M19" s="222"/>
      <c r="N19" s="222"/>
      <c r="O19" s="222"/>
      <c r="P19" s="222"/>
      <c r="Q19" s="222"/>
      <c r="R19" s="222"/>
      <c r="S19" s="222"/>
      <c r="T19" s="222"/>
      <c r="U19" s="222"/>
    </row>
    <row r="20" spans="1:21" s="20" customFormat="1" ht="17.149999999999999" customHeight="1"/>
    <row r="21" spans="1:21" s="20" customFormat="1" ht="50.25" customHeight="1">
      <c r="B21" s="225" t="s">
        <v>301</v>
      </c>
      <c r="C21" s="226" t="s">
        <v>240</v>
      </c>
      <c r="D21" s="226" t="s">
        <v>349</v>
      </c>
      <c r="E21" s="226" t="s">
        <v>352</v>
      </c>
    </row>
    <row r="22" spans="1:21" s="20" customFormat="1" ht="17.149999999999999" customHeight="1">
      <c r="B22" s="265">
        <v>6</v>
      </c>
      <c r="C22" s="265" t="s">
        <v>331</v>
      </c>
      <c r="D22" s="265"/>
      <c r="E22" s="266" t="str">
        <f>IF(D22="","",D22/4)</f>
        <v/>
      </c>
    </row>
    <row r="23" spans="1:21" s="20" customFormat="1" ht="17.149999999999999" customHeight="1">
      <c r="B23" s="246">
        <v>7</v>
      </c>
      <c r="C23" s="246" t="s">
        <v>332</v>
      </c>
      <c r="D23" s="263">
        <f>IF(B23=$B$12,$D$12,D22*(1+$B$15))</f>
        <v>8117254</v>
      </c>
      <c r="E23" s="263">
        <f t="shared" ref="E23:E29" si="0">IF(D23="","",D23/4)</f>
        <v>2029313.5</v>
      </c>
    </row>
    <row r="24" spans="1:21" s="20" customFormat="1" ht="17.149999999999999" customHeight="1">
      <c r="B24" s="246">
        <v>8</v>
      </c>
      <c r="C24" s="246" t="s">
        <v>333</v>
      </c>
      <c r="D24" s="263">
        <f t="shared" ref="D24:D29" si="1">IF(B24=$B$12,$D$12,D23*(1+$B$15))</f>
        <v>8928979.4000000004</v>
      </c>
      <c r="E24" s="263">
        <f t="shared" si="0"/>
        <v>2232244.85</v>
      </c>
    </row>
    <row r="25" spans="1:21" s="20" customFormat="1" ht="17.149999999999999" customHeight="1">
      <c r="B25" s="246">
        <v>9</v>
      </c>
      <c r="C25" s="246" t="s">
        <v>86</v>
      </c>
      <c r="D25" s="263">
        <f t="shared" si="1"/>
        <v>9821877.3400000017</v>
      </c>
      <c r="E25" s="263">
        <f t="shared" si="0"/>
        <v>2455469.3350000004</v>
      </c>
    </row>
    <row r="26" spans="1:21" s="20" customFormat="1" ht="17.149999999999999" customHeight="1">
      <c r="B26" s="246">
        <v>10</v>
      </c>
      <c r="C26" s="246" t="s">
        <v>35</v>
      </c>
      <c r="D26" s="263">
        <f t="shared" si="1"/>
        <v>10804065.074000003</v>
      </c>
      <c r="E26" s="263">
        <f t="shared" si="0"/>
        <v>2701016.2685000007</v>
      </c>
    </row>
    <row r="27" spans="1:21" s="20" customFormat="1" ht="17.149999999999999" customHeight="1">
      <c r="B27" s="246">
        <v>11</v>
      </c>
      <c r="C27" s="246" t="s">
        <v>36</v>
      </c>
      <c r="D27" s="263">
        <f t="shared" si="1"/>
        <v>11884471.581400003</v>
      </c>
      <c r="E27" s="263">
        <f t="shared" si="0"/>
        <v>2971117.8953500008</v>
      </c>
    </row>
    <row r="28" spans="1:21" s="20" customFormat="1" ht="17.149999999999999" customHeight="1">
      <c r="B28" s="246">
        <v>12</v>
      </c>
      <c r="C28" s="246" t="s">
        <v>37</v>
      </c>
      <c r="D28" s="263">
        <f t="shared" si="1"/>
        <v>13072918.739540005</v>
      </c>
      <c r="E28" s="263">
        <f t="shared" si="0"/>
        <v>3268229.6848850013</v>
      </c>
    </row>
    <row r="29" spans="1:21" s="20" customFormat="1" ht="17.149999999999999" customHeight="1">
      <c r="B29" s="246">
        <v>13</v>
      </c>
      <c r="C29" s="246" t="s">
        <v>38</v>
      </c>
      <c r="D29" s="263">
        <f t="shared" si="1"/>
        <v>14380210.613494007</v>
      </c>
      <c r="E29" s="263">
        <f t="shared" si="0"/>
        <v>3595052.6533735017</v>
      </c>
    </row>
    <row r="30" spans="1:21" s="20" customFormat="1" ht="17.149999999999999" customHeight="1"/>
    <row r="31" spans="1:21" s="20" customFormat="1" ht="17.149999999999999" customHeight="1"/>
    <row r="32" spans="1:21" s="20" customFormat="1" ht="17.149999999999999" customHeight="1"/>
    <row r="33" spans="1:21" s="122" customFormat="1" ht="25.5" customHeight="1">
      <c r="A33" s="120"/>
      <c r="B33" s="121" t="s">
        <v>341</v>
      </c>
      <c r="C33" s="121"/>
      <c r="D33" s="120"/>
      <c r="E33" s="120"/>
      <c r="F33" s="120"/>
      <c r="G33" s="120"/>
      <c r="H33" s="120"/>
      <c r="I33" s="120"/>
      <c r="J33" s="120"/>
      <c r="K33" s="120"/>
      <c r="L33" s="120"/>
      <c r="M33" s="120"/>
      <c r="N33" s="120"/>
      <c r="O33" s="120"/>
      <c r="P33" s="120"/>
      <c r="Q33" s="120"/>
      <c r="R33" s="120"/>
      <c r="S33" s="120"/>
      <c r="T33" s="120"/>
      <c r="U33" s="120"/>
    </row>
    <row r="34" spans="1:21" s="122" customFormat="1" ht="42.75" customHeight="1">
      <c r="A34" s="222"/>
      <c r="B34" s="223" t="s">
        <v>365</v>
      </c>
      <c r="C34" s="224"/>
      <c r="D34" s="222"/>
      <c r="E34" s="222"/>
      <c r="F34" s="222"/>
      <c r="G34" s="222"/>
      <c r="H34" s="222"/>
      <c r="I34" s="222"/>
      <c r="J34" s="222"/>
      <c r="K34" s="222"/>
      <c r="L34" s="222"/>
      <c r="M34" s="222"/>
      <c r="N34" s="222"/>
      <c r="O34" s="222"/>
      <c r="P34" s="222"/>
      <c r="Q34" s="222"/>
      <c r="R34" s="222"/>
      <c r="S34" s="222"/>
      <c r="T34" s="222"/>
      <c r="U34" s="222"/>
    </row>
    <row r="35" spans="1:21" s="122" customFormat="1" ht="22.15" customHeight="1">
      <c r="A35" s="222"/>
      <c r="B35" s="223" t="s">
        <v>359</v>
      </c>
      <c r="C35" s="224"/>
      <c r="D35" s="222"/>
      <c r="E35" s="222"/>
      <c r="F35" s="222"/>
      <c r="G35" s="222"/>
      <c r="H35" s="222"/>
      <c r="I35" s="222"/>
      <c r="J35" s="222"/>
      <c r="K35" s="222"/>
      <c r="L35" s="222"/>
      <c r="M35" s="222"/>
      <c r="N35" s="222"/>
      <c r="O35" s="222"/>
      <c r="P35" s="222"/>
      <c r="Q35" s="222"/>
      <c r="R35" s="222"/>
      <c r="S35" s="222"/>
      <c r="T35" s="222"/>
      <c r="U35" s="222"/>
    </row>
    <row r="36" spans="1:21"/>
    <row r="37" spans="1:21" ht="67.400000000000006" customHeight="1">
      <c r="B37" s="225" t="s">
        <v>301</v>
      </c>
      <c r="C37" s="226" t="s">
        <v>240</v>
      </c>
      <c r="D37" s="226" t="s">
        <v>302</v>
      </c>
      <c r="E37" s="226" t="s">
        <v>310</v>
      </c>
      <c r="F37" s="227" t="s">
        <v>303</v>
      </c>
      <c r="G37" s="228" t="s">
        <v>319</v>
      </c>
      <c r="H37" s="226" t="s">
        <v>350</v>
      </c>
      <c r="I37" s="226" t="s">
        <v>340</v>
      </c>
      <c r="J37" s="226" t="s">
        <v>304</v>
      </c>
      <c r="K37" s="226" t="s">
        <v>305</v>
      </c>
    </row>
    <row r="38" spans="1:21" ht="15.75" customHeight="1">
      <c r="B38" s="246">
        <v>6</v>
      </c>
      <c r="C38" s="246" t="s">
        <v>331</v>
      </c>
      <c r="D38" s="246" t="s">
        <v>306</v>
      </c>
      <c r="E38" s="123" t="s">
        <v>311</v>
      </c>
      <c r="F38" s="229">
        <v>284128916</v>
      </c>
      <c r="G38" s="229">
        <v>68043095</v>
      </c>
      <c r="H38" s="277">
        <f>SUMIF($B$22:$B$29,B38,$E$22:$E$29)</f>
        <v>0</v>
      </c>
      <c r="I38" s="229">
        <v>0</v>
      </c>
      <c r="J38" s="123" t="s">
        <v>320</v>
      </c>
      <c r="K38" s="123" t="s">
        <v>286</v>
      </c>
    </row>
    <row r="39" spans="1:21">
      <c r="B39" s="246">
        <v>6</v>
      </c>
      <c r="C39" s="246" t="s">
        <v>331</v>
      </c>
      <c r="D39" s="246" t="s">
        <v>307</v>
      </c>
      <c r="E39" s="123" t="s">
        <v>312</v>
      </c>
      <c r="F39" s="229">
        <v>336650457</v>
      </c>
      <c r="G39" s="229">
        <v>66434179</v>
      </c>
      <c r="H39" s="277">
        <f t="shared" ref="H39:H69" si="2">SUMIF($B$22:$B$29,B39,$E$22:$E$29)</f>
        <v>0</v>
      </c>
      <c r="I39" s="229">
        <v>0</v>
      </c>
      <c r="J39" s="123" t="s">
        <v>320</v>
      </c>
      <c r="K39" s="123" t="s">
        <v>286</v>
      </c>
    </row>
    <row r="40" spans="1:21">
      <c r="B40" s="246">
        <v>6</v>
      </c>
      <c r="C40" s="246" t="s">
        <v>331</v>
      </c>
      <c r="D40" s="246" t="s">
        <v>308</v>
      </c>
      <c r="E40" s="123" t="s">
        <v>313</v>
      </c>
      <c r="F40" s="229">
        <v>263719607</v>
      </c>
      <c r="G40" s="229">
        <v>75616418</v>
      </c>
      <c r="H40" s="277">
        <f t="shared" si="2"/>
        <v>0</v>
      </c>
      <c r="I40" s="229">
        <v>0</v>
      </c>
      <c r="J40" s="123" t="s">
        <v>287</v>
      </c>
      <c r="K40" s="123" t="s">
        <v>286</v>
      </c>
    </row>
    <row r="41" spans="1:21">
      <c r="B41" s="246">
        <v>6</v>
      </c>
      <c r="C41" s="246" t="s">
        <v>331</v>
      </c>
      <c r="D41" s="246" t="s">
        <v>309</v>
      </c>
      <c r="E41" s="123" t="s">
        <v>314</v>
      </c>
      <c r="F41" s="229">
        <v>218652465</v>
      </c>
      <c r="G41" s="229">
        <v>78992633</v>
      </c>
      <c r="H41" s="277">
        <f t="shared" si="2"/>
        <v>0</v>
      </c>
      <c r="I41" s="229">
        <v>0</v>
      </c>
      <c r="J41" s="123" t="s">
        <v>287</v>
      </c>
      <c r="K41" s="123" t="s">
        <v>286</v>
      </c>
    </row>
    <row r="42" spans="1:21">
      <c r="B42" s="246">
        <v>7</v>
      </c>
      <c r="C42" s="246" t="s">
        <v>332</v>
      </c>
      <c r="D42" s="246" t="s">
        <v>306</v>
      </c>
      <c r="E42" s="123" t="s">
        <v>311</v>
      </c>
      <c r="F42" s="229">
        <v>317031811</v>
      </c>
      <c r="G42" s="229">
        <v>67196932</v>
      </c>
      <c r="H42" s="277">
        <f t="shared" si="2"/>
        <v>2029313.5</v>
      </c>
      <c r="I42" s="229">
        <v>0</v>
      </c>
      <c r="J42" s="123" t="s">
        <v>287</v>
      </c>
      <c r="K42" s="123" t="s">
        <v>288</v>
      </c>
    </row>
    <row r="43" spans="1:21">
      <c r="B43" s="246">
        <v>7</v>
      </c>
      <c r="C43" s="246" t="s">
        <v>332</v>
      </c>
      <c r="D43" s="246" t="s">
        <v>307</v>
      </c>
      <c r="E43" s="123" t="s">
        <v>312</v>
      </c>
      <c r="F43" s="229">
        <v>403937380</v>
      </c>
      <c r="G43" s="229">
        <v>65223232</v>
      </c>
      <c r="H43" s="277">
        <f t="shared" si="2"/>
        <v>2029313.5</v>
      </c>
      <c r="I43" s="229">
        <v>0</v>
      </c>
      <c r="J43" s="123" t="s">
        <v>287</v>
      </c>
      <c r="K43" s="123" t="s">
        <v>288</v>
      </c>
    </row>
    <row r="44" spans="1:21">
      <c r="B44" s="246">
        <v>7</v>
      </c>
      <c r="C44" s="246" t="s">
        <v>332</v>
      </c>
      <c r="D44" s="246" t="s">
        <v>308</v>
      </c>
      <c r="E44" s="123" t="s">
        <v>313</v>
      </c>
      <c r="F44" s="229">
        <v>305953122.12</v>
      </c>
      <c r="G44" s="229">
        <v>76952244</v>
      </c>
      <c r="H44" s="277">
        <f t="shared" si="2"/>
        <v>2029313.5</v>
      </c>
      <c r="I44" s="229">
        <v>0</v>
      </c>
      <c r="J44" s="123" t="s">
        <v>289</v>
      </c>
      <c r="K44" s="123" t="s">
        <v>288</v>
      </c>
    </row>
    <row r="45" spans="1:21">
      <c r="B45" s="246">
        <v>7</v>
      </c>
      <c r="C45" s="246" t="s">
        <v>332</v>
      </c>
      <c r="D45" s="246" t="s">
        <v>309</v>
      </c>
      <c r="E45" s="123" t="s">
        <v>314</v>
      </c>
      <c r="F45" s="229">
        <v>252277845</v>
      </c>
      <c r="G45" s="229">
        <v>78055804</v>
      </c>
      <c r="H45" s="277">
        <f t="shared" si="2"/>
        <v>2029313.5</v>
      </c>
      <c r="I45" s="229">
        <v>0</v>
      </c>
      <c r="J45" s="123" t="s">
        <v>289</v>
      </c>
      <c r="K45" s="123" t="s">
        <v>288</v>
      </c>
    </row>
    <row r="46" spans="1:21">
      <c r="B46" s="246">
        <v>8</v>
      </c>
      <c r="C46" s="246" t="s">
        <v>333</v>
      </c>
      <c r="D46" s="246" t="s">
        <v>306</v>
      </c>
      <c r="E46" s="123" t="s">
        <v>311</v>
      </c>
      <c r="F46" s="229">
        <v>370345733</v>
      </c>
      <c r="G46" s="229">
        <v>65511193</v>
      </c>
      <c r="H46" s="277">
        <f t="shared" si="2"/>
        <v>2232244.85</v>
      </c>
      <c r="I46" s="229">
        <v>0</v>
      </c>
      <c r="J46" s="123" t="s">
        <v>289</v>
      </c>
      <c r="K46" s="123" t="s">
        <v>290</v>
      </c>
    </row>
    <row r="47" spans="1:21">
      <c r="B47" s="246">
        <v>8</v>
      </c>
      <c r="C47" s="246" t="s">
        <v>333</v>
      </c>
      <c r="D47" s="246" t="s">
        <v>307</v>
      </c>
      <c r="E47" s="123" t="s">
        <v>312</v>
      </c>
      <c r="F47" s="229">
        <v>408397207</v>
      </c>
      <c r="G47" s="229">
        <v>64302061</v>
      </c>
      <c r="H47" s="277">
        <f t="shared" si="2"/>
        <v>2232244.85</v>
      </c>
      <c r="I47" s="229">
        <v>0</v>
      </c>
      <c r="J47" s="123" t="s">
        <v>289</v>
      </c>
      <c r="K47" s="123" t="s">
        <v>290</v>
      </c>
    </row>
    <row r="48" spans="1:21">
      <c r="B48" s="246">
        <v>8</v>
      </c>
      <c r="C48" s="246" t="s">
        <v>333</v>
      </c>
      <c r="D48" s="246" t="s">
        <v>308</v>
      </c>
      <c r="E48" s="123" t="s">
        <v>313</v>
      </c>
      <c r="F48" s="229">
        <v>328300299</v>
      </c>
      <c r="G48" s="229">
        <v>76503263</v>
      </c>
      <c r="H48" s="277">
        <f t="shared" si="2"/>
        <v>2232244.85</v>
      </c>
      <c r="I48" s="229">
        <v>0</v>
      </c>
      <c r="J48" s="123" t="s">
        <v>291</v>
      </c>
      <c r="K48" s="123" t="s">
        <v>290</v>
      </c>
    </row>
    <row r="49" spans="2:11">
      <c r="B49" s="246">
        <v>8</v>
      </c>
      <c r="C49" s="246" t="s">
        <v>333</v>
      </c>
      <c r="D49" s="246" t="s">
        <v>309</v>
      </c>
      <c r="E49" s="123" t="s">
        <v>314</v>
      </c>
      <c r="F49" s="229">
        <v>279798492</v>
      </c>
      <c r="G49" s="229">
        <v>79341513</v>
      </c>
      <c r="H49" s="277">
        <f t="shared" si="2"/>
        <v>2232244.85</v>
      </c>
      <c r="I49" s="229">
        <v>0</v>
      </c>
      <c r="J49" s="123" t="s">
        <v>291</v>
      </c>
      <c r="K49" s="123" t="s">
        <v>290</v>
      </c>
    </row>
    <row r="50" spans="2:11">
      <c r="B50" s="246">
        <v>9</v>
      </c>
      <c r="C50" s="246" t="s">
        <v>86</v>
      </c>
      <c r="D50" s="246" t="s">
        <v>306</v>
      </c>
      <c r="E50" s="123" t="s">
        <v>311</v>
      </c>
      <c r="F50" s="229">
        <v>388513117</v>
      </c>
      <c r="G50" s="229">
        <v>64872088</v>
      </c>
      <c r="H50" s="277">
        <f t="shared" si="2"/>
        <v>2455469.3350000004</v>
      </c>
      <c r="I50" s="229">
        <v>0</v>
      </c>
      <c r="J50" s="123" t="s">
        <v>291</v>
      </c>
      <c r="K50" s="123" t="s">
        <v>292</v>
      </c>
    </row>
    <row r="51" spans="2:11">
      <c r="B51" s="246">
        <v>9</v>
      </c>
      <c r="C51" s="246" t="s">
        <v>86</v>
      </c>
      <c r="D51" s="246" t="s">
        <v>307</v>
      </c>
      <c r="E51" s="123" t="s">
        <v>312</v>
      </c>
      <c r="F51" s="229">
        <v>437946915</v>
      </c>
      <c r="G51" s="229">
        <v>64281744</v>
      </c>
      <c r="H51" s="277">
        <f t="shared" si="2"/>
        <v>2455469.3350000004</v>
      </c>
      <c r="I51" s="229">
        <v>0</v>
      </c>
      <c r="J51" s="123" t="s">
        <v>291</v>
      </c>
      <c r="K51" s="123" t="s">
        <v>292</v>
      </c>
    </row>
    <row r="52" spans="2:11">
      <c r="B52" s="246">
        <v>9</v>
      </c>
      <c r="C52" s="246" t="s">
        <v>86</v>
      </c>
      <c r="D52" s="246" t="s">
        <v>308</v>
      </c>
      <c r="E52" s="123" t="s">
        <v>313</v>
      </c>
      <c r="F52" s="229">
        <v>345349321</v>
      </c>
      <c r="G52" s="229">
        <v>71851516</v>
      </c>
      <c r="H52" s="277">
        <f t="shared" si="2"/>
        <v>2455469.3350000004</v>
      </c>
      <c r="I52" s="229">
        <v>0</v>
      </c>
      <c r="J52" s="123" t="s">
        <v>293</v>
      </c>
      <c r="K52" s="123" t="s">
        <v>292</v>
      </c>
    </row>
    <row r="53" spans="2:11">
      <c r="B53" s="246">
        <v>9</v>
      </c>
      <c r="C53" s="246" t="s">
        <v>86</v>
      </c>
      <c r="D53" s="246" t="s">
        <v>309</v>
      </c>
      <c r="E53" s="123" t="s">
        <v>314</v>
      </c>
      <c r="F53" s="229">
        <v>292475632</v>
      </c>
      <c r="G53" s="229">
        <v>74227469</v>
      </c>
      <c r="H53" s="277">
        <f t="shared" si="2"/>
        <v>2455469.3350000004</v>
      </c>
      <c r="I53" s="229">
        <v>0</v>
      </c>
      <c r="J53" s="123" t="s">
        <v>293</v>
      </c>
      <c r="K53" s="123" t="s">
        <v>292</v>
      </c>
    </row>
    <row r="54" spans="2:11">
      <c r="B54" s="246">
        <v>10</v>
      </c>
      <c r="C54" s="246" t="s">
        <v>35</v>
      </c>
      <c r="D54" s="246" t="s">
        <v>306</v>
      </c>
      <c r="E54" s="123" t="s">
        <v>311</v>
      </c>
      <c r="F54" s="229">
        <v>411065384</v>
      </c>
      <c r="G54" s="229">
        <v>64431133</v>
      </c>
      <c r="H54" s="277">
        <f t="shared" si="2"/>
        <v>2701016.2685000007</v>
      </c>
      <c r="I54" s="229">
        <v>2253545.6880000001</v>
      </c>
      <c r="J54" s="123" t="s">
        <v>293</v>
      </c>
      <c r="K54" s="123" t="s">
        <v>294</v>
      </c>
    </row>
    <row r="55" spans="2:11">
      <c r="B55" s="246">
        <v>10</v>
      </c>
      <c r="C55" s="246" t="s">
        <v>35</v>
      </c>
      <c r="D55" s="246" t="s">
        <v>307</v>
      </c>
      <c r="E55" s="123" t="s">
        <v>312</v>
      </c>
      <c r="F55" s="229">
        <v>436369071</v>
      </c>
      <c r="G55" s="229">
        <v>63176820</v>
      </c>
      <c r="H55" s="277">
        <f t="shared" si="2"/>
        <v>2701016.2685000007</v>
      </c>
      <c r="I55" s="229">
        <v>2176850.696</v>
      </c>
      <c r="J55" s="123" t="s">
        <v>293</v>
      </c>
      <c r="K55" s="123" t="s">
        <v>294</v>
      </c>
    </row>
    <row r="56" spans="2:11">
      <c r="B56" s="246">
        <v>10</v>
      </c>
      <c r="C56" s="246" t="s">
        <v>35</v>
      </c>
      <c r="D56" s="246" t="s">
        <v>308</v>
      </c>
      <c r="E56" s="123" t="s">
        <v>313</v>
      </c>
      <c r="F56" s="229">
        <v>352212095</v>
      </c>
      <c r="G56" s="229">
        <v>74631055</v>
      </c>
      <c r="H56" s="277">
        <f t="shared" si="2"/>
        <v>2701016.2685000007</v>
      </c>
      <c r="I56" s="229">
        <v>2076932.987</v>
      </c>
      <c r="J56" s="123" t="s">
        <v>295</v>
      </c>
      <c r="K56" s="123" t="s">
        <v>294</v>
      </c>
    </row>
    <row r="57" spans="2:11">
      <c r="B57" s="246">
        <v>10</v>
      </c>
      <c r="C57" s="246" t="s">
        <v>35</v>
      </c>
      <c r="D57" s="246" t="s">
        <v>309</v>
      </c>
      <c r="E57" s="123" t="s">
        <v>314</v>
      </c>
      <c r="F57" s="229">
        <v>311292548</v>
      </c>
      <c r="G57" s="229">
        <v>73027013</v>
      </c>
      <c r="H57" s="277">
        <f t="shared" si="2"/>
        <v>2701016.2685000007</v>
      </c>
      <c r="I57" s="229">
        <v>2229268.0180000002</v>
      </c>
      <c r="J57" s="123" t="s">
        <v>295</v>
      </c>
      <c r="K57" s="123" t="s">
        <v>294</v>
      </c>
    </row>
    <row r="58" spans="2:11">
      <c r="B58" s="246">
        <v>11</v>
      </c>
      <c r="C58" s="246" t="s">
        <v>36</v>
      </c>
      <c r="D58" s="246" t="s">
        <v>306</v>
      </c>
      <c r="E58" s="123" t="s">
        <v>311</v>
      </c>
      <c r="F58" s="229">
        <v>490957439</v>
      </c>
      <c r="G58" s="229">
        <v>55167169</v>
      </c>
      <c r="H58" s="277">
        <f t="shared" si="2"/>
        <v>2971117.8953500008</v>
      </c>
      <c r="I58" s="229">
        <v>1936850.652</v>
      </c>
      <c r="J58" s="123" t="s">
        <v>295</v>
      </c>
      <c r="K58" s="123" t="s">
        <v>296</v>
      </c>
    </row>
    <row r="59" spans="2:11">
      <c r="B59" s="246">
        <v>11</v>
      </c>
      <c r="C59" s="246" t="s">
        <v>36</v>
      </c>
      <c r="D59" s="246" t="s">
        <v>307</v>
      </c>
      <c r="E59" s="123" t="s">
        <v>312</v>
      </c>
      <c r="F59" s="229">
        <v>469149403</v>
      </c>
      <c r="G59" s="229">
        <v>58960505</v>
      </c>
      <c r="H59" s="277">
        <f t="shared" si="2"/>
        <v>2971117.8953500008</v>
      </c>
      <c r="I59" s="229">
        <v>2180616.59</v>
      </c>
      <c r="J59" s="123" t="s">
        <v>295</v>
      </c>
      <c r="K59" s="123" t="s">
        <v>296</v>
      </c>
    </row>
    <row r="60" spans="2:11">
      <c r="B60" s="246">
        <v>11</v>
      </c>
      <c r="C60" s="246" t="s">
        <v>36</v>
      </c>
      <c r="D60" s="246" t="s">
        <v>308</v>
      </c>
      <c r="E60" s="123" t="s">
        <v>313</v>
      </c>
      <c r="F60" s="229">
        <v>361651072.5</v>
      </c>
      <c r="G60" s="229">
        <v>71309298.599999994</v>
      </c>
      <c r="H60" s="277">
        <f t="shared" si="2"/>
        <v>2971117.8953500008</v>
      </c>
      <c r="I60" s="229">
        <v>2316780.5</v>
      </c>
      <c r="J60" s="123" t="s">
        <v>297</v>
      </c>
      <c r="K60" s="123" t="s">
        <v>296</v>
      </c>
    </row>
    <row r="61" spans="2:11">
      <c r="B61" s="246">
        <v>11</v>
      </c>
      <c r="C61" s="246" t="s">
        <v>36</v>
      </c>
      <c r="D61" s="246" t="s">
        <v>309</v>
      </c>
      <c r="E61" s="123" t="s">
        <v>314</v>
      </c>
      <c r="F61" s="229">
        <v>280454492.06999999</v>
      </c>
      <c r="G61" s="229">
        <v>72021705</v>
      </c>
      <c r="H61" s="277">
        <f t="shared" si="2"/>
        <v>2971117.8953500008</v>
      </c>
      <c r="I61" s="229">
        <v>2364558.9219999998</v>
      </c>
      <c r="J61" s="123" t="s">
        <v>297</v>
      </c>
      <c r="K61" s="123" t="s">
        <v>296</v>
      </c>
    </row>
    <row r="62" spans="2:11">
      <c r="B62" s="246">
        <v>12</v>
      </c>
      <c r="C62" s="246" t="s">
        <v>37</v>
      </c>
      <c r="D62" s="246" t="s">
        <v>306</v>
      </c>
      <c r="E62" s="123" t="s">
        <v>311</v>
      </c>
      <c r="F62" s="229">
        <v>333434592.30000001</v>
      </c>
      <c r="G62" s="229">
        <v>62455280</v>
      </c>
      <c r="H62" s="277">
        <f t="shared" si="2"/>
        <v>3268229.6848850013</v>
      </c>
      <c r="I62" s="229">
        <v>2433172</v>
      </c>
      <c r="J62" s="123" t="s">
        <v>297</v>
      </c>
      <c r="K62" s="123" t="s">
        <v>298</v>
      </c>
    </row>
    <row r="63" spans="2:11">
      <c r="B63" s="246">
        <v>12</v>
      </c>
      <c r="C63" s="246" t="s">
        <v>37</v>
      </c>
      <c r="D63" s="246" t="s">
        <v>307</v>
      </c>
      <c r="E63" s="123" t="s">
        <v>312</v>
      </c>
      <c r="F63" s="229">
        <v>381226694.56</v>
      </c>
      <c r="G63" s="229">
        <v>59426897.457000002</v>
      </c>
      <c r="H63" s="277">
        <f t="shared" si="2"/>
        <v>3268229.6848850013</v>
      </c>
      <c r="I63" s="229">
        <v>2525349.9449999998</v>
      </c>
      <c r="J63" s="123" t="s">
        <v>297</v>
      </c>
      <c r="K63" s="123" t="s">
        <v>298</v>
      </c>
    </row>
    <row r="64" spans="2:11">
      <c r="B64" s="246">
        <v>12</v>
      </c>
      <c r="C64" s="246" t="s">
        <v>37</v>
      </c>
      <c r="D64" s="246" t="s">
        <v>308</v>
      </c>
      <c r="E64" s="123" t="s">
        <v>313</v>
      </c>
      <c r="F64" s="229"/>
      <c r="G64" s="229"/>
      <c r="H64" s="277">
        <f t="shared" si="2"/>
        <v>3268229.6848850013</v>
      </c>
      <c r="I64" s="229"/>
      <c r="J64" s="123" t="s">
        <v>299</v>
      </c>
      <c r="K64" s="123" t="s">
        <v>298</v>
      </c>
    </row>
    <row r="65" spans="1:21">
      <c r="B65" s="246">
        <v>12</v>
      </c>
      <c r="C65" s="246" t="s">
        <v>37</v>
      </c>
      <c r="D65" s="246" t="s">
        <v>309</v>
      </c>
      <c r="E65" s="123" t="s">
        <v>314</v>
      </c>
      <c r="F65" s="229"/>
      <c r="G65" s="229"/>
      <c r="H65" s="277">
        <f t="shared" si="2"/>
        <v>3268229.6848850013</v>
      </c>
      <c r="I65" s="229"/>
      <c r="J65" s="123" t="s">
        <v>299</v>
      </c>
      <c r="K65" s="123" t="s">
        <v>298</v>
      </c>
    </row>
    <row r="66" spans="1:21">
      <c r="B66" s="246">
        <v>13</v>
      </c>
      <c r="C66" s="246" t="s">
        <v>38</v>
      </c>
      <c r="D66" s="246" t="s">
        <v>306</v>
      </c>
      <c r="E66" s="123" t="s">
        <v>311</v>
      </c>
      <c r="F66" s="229"/>
      <c r="G66" s="229"/>
      <c r="H66" s="277">
        <f t="shared" si="2"/>
        <v>3595052.6533735017</v>
      </c>
      <c r="I66" s="229"/>
      <c r="J66" s="123" t="s">
        <v>299</v>
      </c>
      <c r="K66" s="123" t="s">
        <v>300</v>
      </c>
    </row>
    <row r="67" spans="1:21">
      <c r="B67" s="246">
        <v>13</v>
      </c>
      <c r="C67" s="246" t="s">
        <v>38</v>
      </c>
      <c r="D67" s="246" t="s">
        <v>307</v>
      </c>
      <c r="E67" s="123" t="s">
        <v>312</v>
      </c>
      <c r="F67" s="229"/>
      <c r="G67" s="229"/>
      <c r="H67" s="277">
        <f t="shared" si="2"/>
        <v>3595052.6533735017</v>
      </c>
      <c r="I67" s="229"/>
      <c r="J67" s="123" t="s">
        <v>299</v>
      </c>
      <c r="K67" s="123" t="s">
        <v>300</v>
      </c>
    </row>
    <row r="68" spans="1:21">
      <c r="B68" s="246">
        <v>13</v>
      </c>
      <c r="C68" s="246" t="s">
        <v>38</v>
      </c>
      <c r="D68" s="246" t="s">
        <v>308</v>
      </c>
      <c r="E68" s="123" t="s">
        <v>313</v>
      </c>
      <c r="F68" s="229"/>
      <c r="G68" s="229"/>
      <c r="H68" s="277">
        <f t="shared" si="2"/>
        <v>3595052.6533735017</v>
      </c>
      <c r="I68" s="229"/>
      <c r="J68" s="123" t="s">
        <v>320</v>
      </c>
      <c r="K68" s="123" t="s">
        <v>300</v>
      </c>
    </row>
    <row r="69" spans="1:21">
      <c r="B69" s="246">
        <v>13</v>
      </c>
      <c r="C69" s="246" t="s">
        <v>38</v>
      </c>
      <c r="D69" s="246" t="s">
        <v>309</v>
      </c>
      <c r="E69" s="123" t="s">
        <v>314</v>
      </c>
      <c r="F69" s="229"/>
      <c r="G69" s="229"/>
      <c r="H69" s="277">
        <f t="shared" si="2"/>
        <v>3595052.6533735017</v>
      </c>
      <c r="I69" s="229"/>
      <c r="J69" s="123" t="s">
        <v>320</v>
      </c>
      <c r="K69" s="123" t="s">
        <v>300</v>
      </c>
    </row>
    <row r="70" spans="1:21"/>
    <row r="71" spans="1:21"/>
    <row r="72" spans="1:21"/>
    <row r="73" spans="1:21" s="122" customFormat="1" ht="18" customHeight="1">
      <c r="A73" s="120"/>
      <c r="B73" s="121" t="s">
        <v>342</v>
      </c>
      <c r="C73" s="120"/>
      <c r="D73" s="120"/>
      <c r="E73" s="120"/>
      <c r="F73" s="120"/>
      <c r="G73" s="120"/>
      <c r="H73" s="120"/>
      <c r="I73" s="120"/>
      <c r="J73" s="120"/>
      <c r="K73" s="120"/>
      <c r="L73" s="120"/>
      <c r="M73" s="120"/>
      <c r="N73" s="120"/>
      <c r="O73" s="120"/>
      <c r="P73" s="120"/>
      <c r="Q73" s="120"/>
      <c r="R73" s="120"/>
      <c r="S73" s="120"/>
      <c r="T73" s="120"/>
      <c r="U73" s="120"/>
    </row>
    <row r="74" spans="1:21" s="122" customFormat="1" ht="20.149999999999999" customHeight="1">
      <c r="A74" s="222"/>
      <c r="B74" s="223" t="s">
        <v>360</v>
      </c>
      <c r="C74" s="224"/>
      <c r="D74" s="222"/>
      <c r="E74" s="222"/>
      <c r="F74" s="222"/>
      <c r="G74" s="222"/>
      <c r="H74" s="222"/>
      <c r="I74" s="222"/>
      <c r="J74" s="222"/>
      <c r="K74" s="222"/>
      <c r="L74" s="222"/>
      <c r="M74" s="222"/>
      <c r="N74" s="222"/>
      <c r="O74" s="222"/>
      <c r="P74" s="222"/>
      <c r="Q74" s="222"/>
      <c r="R74" s="222"/>
      <c r="S74" s="222"/>
      <c r="T74" s="222"/>
      <c r="U74" s="222"/>
    </row>
    <row r="75" spans="1:21"/>
    <row r="76" spans="1:21"/>
    <row r="77" spans="1:21" ht="60.75" customHeight="1">
      <c r="B77" s="243" t="s">
        <v>330</v>
      </c>
      <c r="C77" s="226" t="s">
        <v>240</v>
      </c>
      <c r="D77" s="244" t="s">
        <v>325</v>
      </c>
      <c r="E77" s="244" t="s">
        <v>326</v>
      </c>
    </row>
    <row r="78" spans="1:21">
      <c r="B78" s="246">
        <v>6</v>
      </c>
      <c r="C78" s="246" t="s">
        <v>331</v>
      </c>
      <c r="D78" s="257">
        <v>1.6</v>
      </c>
      <c r="E78" s="259">
        <v>100</v>
      </c>
    </row>
    <row r="79" spans="1:21">
      <c r="B79" s="246">
        <v>7</v>
      </c>
      <c r="C79" s="246" t="s">
        <v>332</v>
      </c>
      <c r="D79" s="257">
        <v>1.2</v>
      </c>
      <c r="E79" s="260">
        <f>E78*(1+D79/100)</f>
        <v>101.2</v>
      </c>
    </row>
    <row r="80" spans="1:21">
      <c r="B80" s="246">
        <v>8</v>
      </c>
      <c r="C80" s="246" t="s">
        <v>333</v>
      </c>
      <c r="D80" s="258">
        <v>2.5</v>
      </c>
      <c r="E80" s="260">
        <f t="shared" ref="E80:E85" si="3">E79*(1+D80/100)</f>
        <v>103.72999999999999</v>
      </c>
    </row>
    <row r="81" spans="1:21">
      <c r="B81" s="246">
        <v>9</v>
      </c>
      <c r="C81" s="246" t="s">
        <v>86</v>
      </c>
      <c r="D81" s="258">
        <v>4.0999999999999996</v>
      </c>
      <c r="E81" s="260">
        <f t="shared" si="3"/>
        <v>107.98292999999998</v>
      </c>
    </row>
    <row r="82" spans="1:21">
      <c r="B82" s="246">
        <v>10</v>
      </c>
      <c r="C82" s="246" t="s">
        <v>35</v>
      </c>
      <c r="D82" s="257">
        <v>2.7</v>
      </c>
      <c r="E82" s="260">
        <f t="shared" si="3"/>
        <v>110.89846910999997</v>
      </c>
    </row>
    <row r="83" spans="1:21">
      <c r="B83" s="246">
        <v>11</v>
      </c>
      <c r="C83" s="246" t="s">
        <v>36</v>
      </c>
      <c r="D83" s="257">
        <v>2.2000000000000002</v>
      </c>
      <c r="E83" s="260">
        <f t="shared" si="3"/>
        <v>113.33823543041997</v>
      </c>
    </row>
    <row r="84" spans="1:21">
      <c r="B84" s="246">
        <v>12</v>
      </c>
      <c r="C84" s="246" t="s">
        <v>37</v>
      </c>
      <c r="D84" s="257">
        <v>1.2</v>
      </c>
      <c r="E84" s="260">
        <f t="shared" si="3"/>
        <v>114.69829425558501</v>
      </c>
    </row>
    <row r="85" spans="1:21">
      <c r="B85" s="246">
        <v>13</v>
      </c>
      <c r="C85" s="246" t="s">
        <v>38</v>
      </c>
      <c r="D85" s="257">
        <v>7.5</v>
      </c>
      <c r="E85" s="260">
        <f t="shared" si="3"/>
        <v>123.30066632475388</v>
      </c>
    </row>
    <row r="86" spans="1:21"/>
    <row r="87" spans="1:21"/>
    <row r="88" spans="1:21"/>
    <row r="89" spans="1:21" s="122" customFormat="1" ht="18" customHeight="1">
      <c r="A89" s="120"/>
      <c r="B89" s="121" t="s">
        <v>343</v>
      </c>
      <c r="C89" s="120"/>
      <c r="D89" s="120"/>
      <c r="E89" s="120"/>
      <c r="F89" s="120"/>
      <c r="G89" s="120"/>
      <c r="H89" s="120"/>
      <c r="I89" s="120"/>
      <c r="J89" s="120"/>
      <c r="K89" s="120"/>
      <c r="L89" s="120"/>
      <c r="M89" s="120"/>
      <c r="N89" s="120"/>
      <c r="O89" s="120"/>
      <c r="P89" s="120"/>
      <c r="Q89" s="120"/>
      <c r="R89" s="120"/>
      <c r="S89" s="120"/>
      <c r="T89" s="120"/>
      <c r="U89" s="120"/>
    </row>
    <row r="90" spans="1:21"/>
    <row r="91" spans="1:21"/>
    <row r="92" spans="1:21" s="122" customFormat="1" ht="18" customHeight="1">
      <c r="A92" s="254"/>
      <c r="B92" s="255" t="s">
        <v>344</v>
      </c>
      <c r="C92" s="254"/>
      <c r="D92" s="254"/>
      <c r="E92" s="254"/>
      <c r="F92" s="254"/>
      <c r="G92" s="254"/>
      <c r="H92" s="254"/>
      <c r="I92" s="254"/>
      <c r="J92" s="254"/>
      <c r="K92" s="254"/>
      <c r="L92" s="254"/>
      <c r="M92" s="254"/>
      <c r="N92" s="254"/>
      <c r="O92" s="254"/>
      <c r="P92" s="254"/>
      <c r="Q92" s="254"/>
      <c r="R92" s="254"/>
      <c r="S92" s="254"/>
      <c r="T92" s="254"/>
      <c r="U92" s="254"/>
    </row>
    <row r="93" spans="1:21" s="122" customFormat="1" ht="15" customHeight="1">
      <c r="A93" s="222"/>
      <c r="B93" s="223" t="s">
        <v>363</v>
      </c>
      <c r="C93" s="224"/>
      <c r="D93" s="222"/>
      <c r="E93" s="222"/>
      <c r="F93" s="222"/>
      <c r="G93" s="222"/>
      <c r="H93" s="222"/>
      <c r="I93" s="222"/>
      <c r="J93" s="222"/>
      <c r="K93" s="222"/>
      <c r="L93" s="222"/>
      <c r="M93" s="222"/>
      <c r="N93" s="222"/>
      <c r="O93" s="222"/>
      <c r="P93" s="222"/>
      <c r="Q93" s="222"/>
      <c r="R93" s="222"/>
      <c r="S93" s="222"/>
      <c r="T93" s="222"/>
      <c r="U93" s="222"/>
    </row>
    <row r="94" spans="1:21"/>
    <row r="95" spans="1:21"/>
    <row r="96" spans="1:21" ht="23.5">
      <c r="B96" s="218"/>
      <c r="C96" s="218" t="s">
        <v>315</v>
      </c>
      <c r="D96" s="49" t="s">
        <v>94</v>
      </c>
      <c r="E96" s="49" t="s">
        <v>47</v>
      </c>
      <c r="F96" s="50" t="s">
        <v>46</v>
      </c>
      <c r="G96" s="49" t="s">
        <v>48</v>
      </c>
      <c r="H96" s="49" t="s">
        <v>168</v>
      </c>
      <c r="I96" s="220"/>
      <c r="J96" s="49" t="s">
        <v>224</v>
      </c>
      <c r="K96" s="45" t="s">
        <v>2</v>
      </c>
      <c r="L96" s="45" t="s">
        <v>3</v>
      </c>
      <c r="M96" s="51" t="s">
        <v>4</v>
      </c>
      <c r="N96" s="45" t="s">
        <v>5</v>
      </c>
      <c r="O96" s="45" t="s">
        <v>6</v>
      </c>
      <c r="P96" s="45" t="s">
        <v>7</v>
      </c>
      <c r="Q96" s="45" t="s">
        <v>8</v>
      </c>
      <c r="R96" s="45" t="s">
        <v>9</v>
      </c>
      <c r="S96" s="45" t="s">
        <v>10</v>
      </c>
      <c r="T96" s="45" t="s">
        <v>11</v>
      </c>
    </row>
    <row r="97" spans="1:21" ht="23.5">
      <c r="B97" s="218" t="s">
        <v>327</v>
      </c>
      <c r="C97" s="218"/>
      <c r="D97" s="219" t="s">
        <v>286</v>
      </c>
      <c r="E97" s="218" t="s">
        <v>287</v>
      </c>
      <c r="F97" s="218" t="s">
        <v>288</v>
      </c>
      <c r="G97" s="218" t="s">
        <v>289</v>
      </c>
      <c r="H97" s="218" t="s">
        <v>290</v>
      </c>
      <c r="I97" s="220"/>
      <c r="J97" s="218" t="s">
        <v>290</v>
      </c>
      <c r="K97" s="218" t="s">
        <v>291</v>
      </c>
      <c r="L97" s="218" t="s">
        <v>292</v>
      </c>
      <c r="M97" s="218" t="s">
        <v>293</v>
      </c>
      <c r="N97" s="218" t="s">
        <v>294</v>
      </c>
      <c r="O97" s="218" t="s">
        <v>295</v>
      </c>
      <c r="P97" s="218" t="s">
        <v>296</v>
      </c>
      <c r="Q97" s="218" t="s">
        <v>297</v>
      </c>
      <c r="R97" s="218" t="s">
        <v>298</v>
      </c>
      <c r="S97" s="218" t="s">
        <v>299</v>
      </c>
      <c r="T97" s="218" t="s">
        <v>300</v>
      </c>
    </row>
    <row r="98" spans="1:21">
      <c r="B98" s="221">
        <v>6</v>
      </c>
      <c r="C98" s="221"/>
      <c r="D98" s="247">
        <f>IF('3f WHD'!K$12&lt;&gt;"",SUMIFS($F$38:$F$69,$K$38:$K$69,"="&amp;D$97,$B$38:$B$69,"="&amp;$B98)+SUMIFS($F$38:$F$69,$J$38:$J$69,"="&amp;D$97,$B$38:$B$69,"="&amp;$B98),"")</f>
        <v>1103151445</v>
      </c>
      <c r="E98" s="247">
        <f>IF('3f WHD'!L$12&lt;&gt;"",SUMIFS($F$38:$F$69,$K$38:$K$69,"="&amp;E$97,$B$38:$B$69,"="&amp;$B98)+SUMIFS($F$38:$F$69,$J$38:$J$69,"="&amp;E$97,$B$38:$B$69,"="&amp;$B98),"")</f>
        <v>482372072</v>
      </c>
      <c r="F98" s="247">
        <f>IF('3f WHD'!M$12&lt;&gt;"",SUMIFS($F$38:$F$69,$K$38:$K$69,"="&amp;F$97,$B$38:$B$69,"="&amp;$B98)+SUMIFS($F$38:$F$69,$J$38:$J$69,"="&amp;F$97,$B$38:$B$69,"="&amp;$B98),"")</f>
        <v>0</v>
      </c>
      <c r="G98" s="247">
        <f>IF('3f WHD'!N$12&lt;&gt;"",SUMIFS($F$38:$F$69,$K$38:$K$69,"="&amp;G$97,$B$38:$B$69,"="&amp;$B98)+SUMIFS($F$38:$F$69,$J$38:$J$69,"="&amp;G$97,$B$38:$B$69,"="&amp;$B98),"")</f>
        <v>0</v>
      </c>
      <c r="H98" s="247">
        <f>IF('3f WHD'!O$12&lt;&gt;"",SUMIFS($F$38:$F$69,$K$38:$K$69,"="&amp;H$97,$B$38:$B$69,"="&amp;$B98)+SUMIFS($F$38:$F$69,$J$38:$J$69,"="&amp;H$97,$B$38:$B$69,"="&amp;$B98),"")</f>
        <v>0</v>
      </c>
      <c r="I98" s="231"/>
      <c r="J98" s="247">
        <f>IF('3f WHD'!Q$12&lt;&gt;"",SUMIFS($F$38:$F$69,$K$38:$K$69,"="&amp;J$97,$B$38:$B$69,"="&amp;$B98)+SUMIFS($F$38:$F$69,$J$38:$J$69,"="&amp;J$97,$B$38:$B$69,"="&amp;$B98),"")</f>
        <v>0</v>
      </c>
      <c r="K98" s="247">
        <f>IF('3f WHD'!R$12&lt;&gt;"",SUMIFS($F$38:$F$69,$K$38:$K$69,"="&amp;K$97,$B$38:$B$69,"="&amp;$B98)+SUMIFS($F$38:$F$69,$J$38:$J$69,"="&amp;K$97,$B$38:$B$69,"="&amp;$B98),"")</f>
        <v>0</v>
      </c>
      <c r="L98" s="247">
        <f>IF('3f WHD'!S$12&lt;&gt;"",SUMIFS($F$38:$F$69,$K$38:$K$69,"="&amp;L$97,$B$38:$B$69,"="&amp;$B98)+SUMIFS($F$38:$F$69,$J$38:$J$69,"="&amp;L$97,$B$38:$B$69,"="&amp;$B98),"")</f>
        <v>0</v>
      </c>
      <c r="M98" s="247">
        <f>IF('3f WHD'!T$12&lt;&gt;"",SUMIFS($F$38:$F$69,$K$38:$K$69,"="&amp;M$97,$B$38:$B$69,"="&amp;$B98)+SUMIFS($F$38:$F$69,$J$38:$J$69,"="&amp;M$97,$B$38:$B$69,"="&amp;$B98),"")</f>
        <v>0</v>
      </c>
      <c r="N98" s="247">
        <f>IF('3f WHD'!U$12&lt;&gt;"",SUMIFS($F$38:$F$69,$K$38:$K$69,"="&amp;N$97,$B$38:$B$69,"="&amp;$B98)+SUMIFS($F$38:$F$69,$J$38:$J$69,"="&amp;N$97,$B$38:$B$69,"="&amp;$B98),"")</f>
        <v>0</v>
      </c>
      <c r="O98" s="247">
        <f>IF('3f WHD'!V$12&lt;&gt;"",SUMIFS($F$38:$F$69,$K$38:$K$69,"="&amp;O$97,$B$38:$B$69,"="&amp;$B98)+SUMIFS($F$38:$F$69,$J$38:$J$69,"="&amp;O$97,$B$38:$B$69,"="&amp;$B98),"")</f>
        <v>0</v>
      </c>
      <c r="P98" s="247">
        <f>IF('3f WHD'!W$12&lt;&gt;"",SUMIFS($F$38:$F$69,$K$38:$K$69,"="&amp;P$97,$B$38:$B$69,"="&amp;$B98)+SUMIFS($F$38:$F$69,$J$38:$J$69,"="&amp;P$97,$B$38:$B$69,"="&amp;$B98),"")</f>
        <v>0</v>
      </c>
      <c r="Q98" s="247">
        <f>IF('3f WHD'!X$12&lt;&gt;"",SUMIFS($F$38:$F$69,$K$38:$K$69,"="&amp;Q$97,$B$38:$B$69,"="&amp;$B98)+SUMIFS($F$38:$F$69,$J$38:$J$69,"="&amp;Q$97,$B$38:$B$69,"="&amp;$B98),"")</f>
        <v>0</v>
      </c>
      <c r="R98" s="247" t="str">
        <f>IF('3f WHD'!Y$12&lt;&gt;"",SUMIFS($F$38:$F$69,$K$38:$K$69,"="&amp;R$97,$B$38:$B$69,"="&amp;$B98)+SUMIFS($F$38:$F$69,$J$38:$J$69,"="&amp;R$97,$B$38:$B$69,"="&amp;$B98),"")</f>
        <v/>
      </c>
      <c r="S98" s="247" t="str">
        <f>IF('3f WHD'!Z$12&lt;&gt;"",SUMIFS($F$38:$F$69,$K$38:$K$69,"="&amp;S$97,$B$38:$B$69,"="&amp;$B98)+SUMIFS($F$38:$F$69,$J$38:$J$69,"="&amp;S$97,$B$38:$B$69,"="&amp;$B98),"")</f>
        <v/>
      </c>
      <c r="T98" s="247" t="str">
        <f>IF('3f WHD'!AA$12&lt;&gt;"",SUMIFS($F$38:$F$69,$K$38:$K$69,"="&amp;T$97,$B$38:$B$69,"="&amp;$B98)+SUMIFS($F$38:$F$69,$J$38:$J$69,"="&amp;T$97,$B$38:$B$69,"="&amp;$B98),"")</f>
        <v/>
      </c>
    </row>
    <row r="99" spans="1:21">
      <c r="B99" s="221">
        <v>7</v>
      </c>
      <c r="C99" s="221"/>
      <c r="D99" s="247">
        <f>IF('3f WHD'!K$12&lt;&gt;"",SUMIFS($F$38:$F$69,$K$38:$K$69,"="&amp;D$97,$B$38:$B$69,"="&amp;$B99)+SUMIFS($F$38:$F$69,$J$38:$J$69,"="&amp;D$97,$B$38:$B$69,"="&amp;$B99),"")</f>
        <v>0</v>
      </c>
      <c r="E99" s="247">
        <f>IF('3f WHD'!L$12&lt;&gt;"",SUMIFS($F$38:$F$69,$K$38:$K$69,"="&amp;E$97,$B$38:$B$69,"="&amp;$B99)+SUMIFS($F$38:$F$69,$J$38:$J$69,"="&amp;E$97,$B$38:$B$69,"="&amp;$B99),"")</f>
        <v>720969191</v>
      </c>
      <c r="F99" s="247">
        <f>IF('3f WHD'!M$12&lt;&gt;"",SUMIFS($F$38:$F$69,$K$38:$K$69,"="&amp;F$97,$B$38:$B$69,"="&amp;$B99)+SUMIFS($F$38:$F$69,$J$38:$J$69,"="&amp;F$97,$B$38:$B$69,"="&amp;$B99),"")</f>
        <v>1279200158.1199999</v>
      </c>
      <c r="G99" s="247">
        <f>IF('3f WHD'!N$12&lt;&gt;"",SUMIFS($F$38:$F$69,$K$38:$K$69,"="&amp;G$97,$B$38:$B$69,"="&amp;$B99)+SUMIFS($F$38:$F$69,$J$38:$J$69,"="&amp;G$97,$B$38:$B$69,"="&amp;$B99),"")</f>
        <v>558230967.12</v>
      </c>
      <c r="H99" s="247">
        <f>IF('3f WHD'!O$12&lt;&gt;"",SUMIFS($F$38:$F$69,$K$38:$K$69,"="&amp;H$97,$B$38:$B$69,"="&amp;$B99)+SUMIFS($F$38:$F$69,$J$38:$J$69,"="&amp;H$97,$B$38:$B$69,"="&amp;$B99),"")</f>
        <v>0</v>
      </c>
      <c r="I99" s="231"/>
      <c r="J99" s="247">
        <f>IF('3f WHD'!Q$12&lt;&gt;"",SUMIFS($F$38:$F$69,$K$38:$K$69,"="&amp;J$97,$B$38:$B$69,"="&amp;$B99)+SUMIFS($F$38:$F$69,$J$38:$J$69,"="&amp;J$97,$B$38:$B$69,"="&amp;$B99),"")</f>
        <v>0</v>
      </c>
      <c r="K99" s="247">
        <f>IF('3f WHD'!R$12&lt;&gt;"",SUMIFS($F$38:$F$69,$K$38:$K$69,"="&amp;K$97,$B$38:$B$69,"="&amp;$B99)+SUMIFS($F$38:$F$69,$J$38:$J$69,"="&amp;K$97,$B$38:$B$69,"="&amp;$B99),"")</f>
        <v>0</v>
      </c>
      <c r="L99" s="247">
        <f>IF('3f WHD'!S$12&lt;&gt;"",SUMIFS($F$38:$F$69,$K$38:$K$69,"="&amp;L$97,$B$38:$B$69,"="&amp;$B99)+SUMIFS($F$38:$F$69,$J$38:$J$69,"="&amp;L$97,$B$38:$B$69,"="&amp;$B99),"")</f>
        <v>0</v>
      </c>
      <c r="M99" s="247">
        <f>IF('3f WHD'!T$12&lt;&gt;"",SUMIFS($F$38:$F$69,$K$38:$K$69,"="&amp;M$97,$B$38:$B$69,"="&amp;$B99)+SUMIFS($F$38:$F$69,$J$38:$J$69,"="&amp;M$97,$B$38:$B$69,"="&amp;$B99),"")</f>
        <v>0</v>
      </c>
      <c r="N99" s="247">
        <f>IF('3f WHD'!U$12&lt;&gt;"",SUMIFS($F$38:$F$69,$K$38:$K$69,"="&amp;N$97,$B$38:$B$69,"="&amp;$B99)+SUMIFS($F$38:$F$69,$J$38:$J$69,"="&amp;N$97,$B$38:$B$69,"="&amp;$B99),"")</f>
        <v>0</v>
      </c>
      <c r="O99" s="247">
        <f>IF('3f WHD'!V$12&lt;&gt;"",SUMIFS($F$38:$F$69,$K$38:$K$69,"="&amp;O$97,$B$38:$B$69,"="&amp;$B99)+SUMIFS($F$38:$F$69,$J$38:$J$69,"="&amp;O$97,$B$38:$B$69,"="&amp;$B99),"")</f>
        <v>0</v>
      </c>
      <c r="P99" s="247">
        <f>IF('3f WHD'!W$12&lt;&gt;"",SUMIFS($F$38:$F$69,$K$38:$K$69,"="&amp;P$97,$B$38:$B$69,"="&amp;$B99)+SUMIFS($F$38:$F$69,$J$38:$J$69,"="&amp;P$97,$B$38:$B$69,"="&amp;$B99),"")</f>
        <v>0</v>
      </c>
      <c r="Q99" s="247">
        <f>IF('3f WHD'!X$12&lt;&gt;"",SUMIFS($F$38:$F$69,$K$38:$K$69,"="&amp;Q$97,$B$38:$B$69,"="&amp;$B99)+SUMIFS($F$38:$F$69,$J$38:$J$69,"="&amp;Q$97,$B$38:$B$69,"="&amp;$B99),"")</f>
        <v>0</v>
      </c>
      <c r="R99" s="247" t="str">
        <f>IF('3f WHD'!Y$12&lt;&gt;"",SUMIFS($F$38:$F$69,$K$38:$K$69,"="&amp;R$97,$B$38:$B$69,"="&amp;$B99)+SUMIFS($F$38:$F$69,$J$38:$J$69,"="&amp;R$97,$B$38:$B$69,"="&amp;$B99),"")</f>
        <v/>
      </c>
      <c r="S99" s="247" t="str">
        <f>IF('3f WHD'!Z$12&lt;&gt;"",SUMIFS($F$38:$F$69,$K$38:$K$69,"="&amp;S$97,$B$38:$B$69,"="&amp;$B99)+SUMIFS($F$38:$F$69,$J$38:$J$69,"="&amp;S$97,$B$38:$B$69,"="&amp;$B99),"")</f>
        <v/>
      </c>
      <c r="T99" s="247" t="str">
        <f>IF('3f WHD'!AA$12&lt;&gt;"",SUMIFS($F$38:$F$69,$K$38:$K$69,"="&amp;T$97,$B$38:$B$69,"="&amp;$B99)+SUMIFS($F$38:$F$69,$J$38:$J$69,"="&amp;T$97,$B$38:$B$69,"="&amp;$B99),"")</f>
        <v/>
      </c>
    </row>
    <row r="100" spans="1:21">
      <c r="B100" s="221">
        <v>8</v>
      </c>
      <c r="C100" s="221"/>
      <c r="D100" s="247">
        <f>IF('3f WHD'!K$12&lt;&gt;"",SUMIFS($F$38:$F$69,$K$38:$K$69,"="&amp;D$97,$B$38:$B$69,"="&amp;$B100)+SUMIFS($F$38:$F$69,$J$38:$J$69,"="&amp;D$97,$B$38:$B$69,"="&amp;$B100),"")</f>
        <v>0</v>
      </c>
      <c r="E100" s="247">
        <f>IF('3f WHD'!L$12&lt;&gt;"",SUMIFS($F$38:$F$69,$K$38:$K$69,"="&amp;E$97,$B$38:$B$69,"="&amp;$B100)+SUMIFS($F$38:$F$69,$J$38:$J$69,"="&amp;E$97,$B$38:$B$69,"="&amp;$B100),"")</f>
        <v>0</v>
      </c>
      <c r="F100" s="247">
        <f>IF('3f WHD'!M$12&lt;&gt;"",SUMIFS($F$38:$F$69,$K$38:$K$69,"="&amp;F$97,$B$38:$B$69,"="&amp;$B100)+SUMIFS($F$38:$F$69,$J$38:$J$69,"="&amp;F$97,$B$38:$B$69,"="&amp;$B100),"")</f>
        <v>0</v>
      </c>
      <c r="G100" s="247">
        <f>IF('3f WHD'!N$12&lt;&gt;"",SUMIFS($F$38:$F$69,$K$38:$K$69,"="&amp;G$97,$B$38:$B$69,"="&amp;$B100)+SUMIFS($F$38:$F$69,$J$38:$J$69,"="&amp;G$97,$B$38:$B$69,"="&amp;$B100),"")</f>
        <v>778742940</v>
      </c>
      <c r="H100" s="247">
        <f>IF('3f WHD'!O$12&lt;&gt;"",SUMIFS($F$38:$F$69,$K$38:$K$69,"="&amp;H$97,$B$38:$B$69,"="&amp;$B100)+SUMIFS($F$38:$F$69,$J$38:$J$69,"="&amp;H$97,$B$38:$B$69,"="&amp;$B100),"")</f>
        <v>1386841731</v>
      </c>
      <c r="I100" s="231"/>
      <c r="J100" s="247">
        <f>IF('3f WHD'!Q$12&lt;&gt;"",SUMIFS($F$38:$F$69,$K$38:$K$69,"="&amp;J$97,$B$38:$B$69,"="&amp;$B100)+SUMIFS($F$38:$F$69,$J$38:$J$69,"="&amp;J$97,$B$38:$B$69,"="&amp;$B100),"")</f>
        <v>1386841731</v>
      </c>
      <c r="K100" s="247">
        <f>IF('3f WHD'!R$12&lt;&gt;"",SUMIFS($F$38:$F$69,$K$38:$K$69,"="&amp;K$97,$B$38:$B$69,"="&amp;$B100)+SUMIFS($F$38:$F$69,$J$38:$J$69,"="&amp;K$97,$B$38:$B$69,"="&amp;$B100),"")</f>
        <v>608098791</v>
      </c>
      <c r="L100" s="247">
        <f>IF('3f WHD'!S$12&lt;&gt;"",SUMIFS($F$38:$F$69,$K$38:$K$69,"="&amp;L$97,$B$38:$B$69,"="&amp;$B100)+SUMIFS($F$38:$F$69,$J$38:$J$69,"="&amp;L$97,$B$38:$B$69,"="&amp;$B100),"")</f>
        <v>0</v>
      </c>
      <c r="M100" s="247">
        <f>IF('3f WHD'!T$12&lt;&gt;"",SUMIFS($F$38:$F$69,$K$38:$K$69,"="&amp;M$97,$B$38:$B$69,"="&amp;$B100)+SUMIFS($F$38:$F$69,$J$38:$J$69,"="&amp;M$97,$B$38:$B$69,"="&amp;$B100),"")</f>
        <v>0</v>
      </c>
      <c r="N100" s="247">
        <f>IF('3f WHD'!U$12&lt;&gt;"",SUMIFS($F$38:$F$69,$K$38:$K$69,"="&amp;N$97,$B$38:$B$69,"="&amp;$B100)+SUMIFS($F$38:$F$69,$J$38:$J$69,"="&amp;N$97,$B$38:$B$69,"="&amp;$B100),"")</f>
        <v>0</v>
      </c>
      <c r="O100" s="247">
        <f>IF('3f WHD'!V$12&lt;&gt;"",SUMIFS($F$38:$F$69,$K$38:$K$69,"="&amp;O$97,$B$38:$B$69,"="&amp;$B100)+SUMIFS($F$38:$F$69,$J$38:$J$69,"="&amp;O$97,$B$38:$B$69,"="&amp;$B100),"")</f>
        <v>0</v>
      </c>
      <c r="P100" s="247">
        <f>IF('3f WHD'!W$12&lt;&gt;"",SUMIFS($F$38:$F$69,$K$38:$K$69,"="&amp;P$97,$B$38:$B$69,"="&amp;$B100)+SUMIFS($F$38:$F$69,$J$38:$J$69,"="&amp;P$97,$B$38:$B$69,"="&amp;$B100),"")</f>
        <v>0</v>
      </c>
      <c r="Q100" s="247">
        <f>IF('3f WHD'!X$12&lt;&gt;"",SUMIFS($F$38:$F$69,$K$38:$K$69,"="&amp;Q$97,$B$38:$B$69,"="&amp;$B100)+SUMIFS($F$38:$F$69,$J$38:$J$69,"="&amp;Q$97,$B$38:$B$69,"="&amp;$B100),"")</f>
        <v>0</v>
      </c>
      <c r="R100" s="247" t="str">
        <f>IF('3f WHD'!Y$12&lt;&gt;"",SUMIFS($F$38:$F$69,$K$38:$K$69,"="&amp;R$97,$B$38:$B$69,"="&amp;$B100)+SUMIFS($F$38:$F$69,$J$38:$J$69,"="&amp;R$97,$B$38:$B$69,"="&amp;$B100),"")</f>
        <v/>
      </c>
      <c r="S100" s="247" t="str">
        <f>IF('3f WHD'!Z$12&lt;&gt;"",SUMIFS($F$38:$F$69,$K$38:$K$69,"="&amp;S$97,$B$38:$B$69,"="&amp;$B100)+SUMIFS($F$38:$F$69,$J$38:$J$69,"="&amp;S$97,$B$38:$B$69,"="&amp;$B100),"")</f>
        <v/>
      </c>
      <c r="T100" s="247" t="str">
        <f>IF('3f WHD'!AA$12&lt;&gt;"",SUMIFS($F$38:$F$69,$K$38:$K$69,"="&amp;T$97,$B$38:$B$69,"="&amp;$B100)+SUMIFS($F$38:$F$69,$J$38:$J$69,"="&amp;T$97,$B$38:$B$69,"="&amp;$B100),"")</f>
        <v/>
      </c>
    </row>
    <row r="101" spans="1:21">
      <c r="B101" s="221">
        <v>9</v>
      </c>
      <c r="C101" s="221"/>
      <c r="D101" s="247">
        <f>IF('3f WHD'!K$12&lt;&gt;"",SUMIFS($F$38:$F$69,$K$38:$K$69,"="&amp;D$97,$B$38:$B$69,"="&amp;$B101)+SUMIFS($F$38:$F$69,$J$38:$J$69,"="&amp;D$97,$B$38:$B$69,"="&amp;$B101),"")</f>
        <v>0</v>
      </c>
      <c r="E101" s="247">
        <f>IF('3f WHD'!L$12&lt;&gt;"",SUMIFS($F$38:$F$69,$K$38:$K$69,"="&amp;E$97,$B$38:$B$69,"="&amp;$B101)+SUMIFS($F$38:$F$69,$J$38:$J$69,"="&amp;E$97,$B$38:$B$69,"="&amp;$B101),"")</f>
        <v>0</v>
      </c>
      <c r="F101" s="247">
        <f>IF('3f WHD'!M$12&lt;&gt;"",SUMIFS($F$38:$F$69,$K$38:$K$69,"="&amp;F$97,$B$38:$B$69,"="&amp;$B101)+SUMIFS($F$38:$F$69,$J$38:$J$69,"="&amp;F$97,$B$38:$B$69,"="&amp;$B101),"")</f>
        <v>0</v>
      </c>
      <c r="G101" s="247">
        <f>IF('3f WHD'!N$12&lt;&gt;"",SUMIFS($F$38:$F$69,$K$38:$K$69,"="&amp;G$97,$B$38:$B$69,"="&amp;$B101)+SUMIFS($F$38:$F$69,$J$38:$J$69,"="&amp;G$97,$B$38:$B$69,"="&amp;$B101),"")</f>
        <v>0</v>
      </c>
      <c r="H101" s="247">
        <f>IF('3f WHD'!O$12&lt;&gt;"",SUMIFS($F$38:$F$69,$K$38:$K$69,"="&amp;H$97,$B$38:$B$69,"="&amp;$B101)+SUMIFS($F$38:$F$69,$J$38:$J$69,"="&amp;H$97,$B$38:$B$69,"="&amp;$B101),"")</f>
        <v>0</v>
      </c>
      <c r="I101" s="231"/>
      <c r="J101" s="247">
        <f>IF('3f WHD'!Q$12&lt;&gt;"",SUMIFS($F$38:$F$69,$K$38:$K$69,"="&amp;J$97,$B$38:$B$69,"="&amp;$B101)+SUMIFS($F$38:$F$69,$J$38:$J$69,"="&amp;J$97,$B$38:$B$69,"="&amp;$B101),"")</f>
        <v>0</v>
      </c>
      <c r="K101" s="247">
        <f>IF('3f WHD'!R$12&lt;&gt;"",SUMIFS($F$38:$F$69,$K$38:$K$69,"="&amp;K$97,$B$38:$B$69,"="&amp;$B101)+SUMIFS($F$38:$F$69,$J$38:$J$69,"="&amp;K$97,$B$38:$B$69,"="&amp;$B101),"")</f>
        <v>826460032</v>
      </c>
      <c r="L101" s="247">
        <f>IF('3f WHD'!S$12&lt;&gt;"",SUMIFS($F$38:$F$69,$K$38:$K$69,"="&amp;L$97,$B$38:$B$69,"="&amp;$B101)+SUMIFS($F$38:$F$69,$J$38:$J$69,"="&amp;L$97,$B$38:$B$69,"="&amp;$B101),"")</f>
        <v>1464284985</v>
      </c>
      <c r="M101" s="247">
        <f>IF('3f WHD'!T$12&lt;&gt;"",SUMIFS($F$38:$F$69,$K$38:$K$69,"="&amp;M$97,$B$38:$B$69,"="&amp;$B101)+SUMIFS($F$38:$F$69,$J$38:$J$69,"="&amp;M$97,$B$38:$B$69,"="&amp;$B101),"")</f>
        <v>637824953</v>
      </c>
      <c r="N101" s="247">
        <f>IF('3f WHD'!U$12&lt;&gt;"",SUMIFS($F$38:$F$69,$K$38:$K$69,"="&amp;N$97,$B$38:$B$69,"="&amp;$B101)+SUMIFS($F$38:$F$69,$J$38:$J$69,"="&amp;N$97,$B$38:$B$69,"="&amp;$B101),"")</f>
        <v>0</v>
      </c>
      <c r="O101" s="247">
        <f>IF('3f WHD'!V$12&lt;&gt;"",SUMIFS($F$38:$F$69,$K$38:$K$69,"="&amp;O$97,$B$38:$B$69,"="&amp;$B101)+SUMIFS($F$38:$F$69,$J$38:$J$69,"="&amp;O$97,$B$38:$B$69,"="&amp;$B101),"")</f>
        <v>0</v>
      </c>
      <c r="P101" s="247">
        <f>IF('3f WHD'!W$12&lt;&gt;"",SUMIFS($F$38:$F$69,$K$38:$K$69,"="&amp;P$97,$B$38:$B$69,"="&amp;$B101)+SUMIFS($F$38:$F$69,$J$38:$J$69,"="&amp;P$97,$B$38:$B$69,"="&amp;$B101),"")</f>
        <v>0</v>
      </c>
      <c r="Q101" s="247">
        <f>IF('3f WHD'!X$12&lt;&gt;"",SUMIFS($F$38:$F$69,$K$38:$K$69,"="&amp;Q$97,$B$38:$B$69,"="&amp;$B101)+SUMIFS($F$38:$F$69,$J$38:$J$69,"="&amp;Q$97,$B$38:$B$69,"="&amp;$B101),"")</f>
        <v>0</v>
      </c>
      <c r="R101" s="247" t="str">
        <f>IF('3f WHD'!Y$12&lt;&gt;"",SUMIFS($F$38:$F$69,$K$38:$K$69,"="&amp;R$97,$B$38:$B$69,"="&amp;$B101)+SUMIFS($F$38:$F$69,$J$38:$J$69,"="&amp;R$97,$B$38:$B$69,"="&amp;$B101),"")</f>
        <v/>
      </c>
      <c r="S101" s="247" t="str">
        <f>IF('3f WHD'!Z$12&lt;&gt;"",SUMIFS($F$38:$F$69,$K$38:$K$69,"="&amp;S$97,$B$38:$B$69,"="&amp;$B101)+SUMIFS($F$38:$F$69,$J$38:$J$69,"="&amp;S$97,$B$38:$B$69,"="&amp;$B101),"")</f>
        <v/>
      </c>
      <c r="T101" s="247" t="str">
        <f>IF('3f WHD'!AA$12&lt;&gt;"",SUMIFS($F$38:$F$69,$K$38:$K$69,"="&amp;T$97,$B$38:$B$69,"="&amp;$B101)+SUMIFS($F$38:$F$69,$J$38:$J$69,"="&amp;T$97,$B$38:$B$69,"="&amp;$B101),"")</f>
        <v/>
      </c>
    </row>
    <row r="102" spans="1:21">
      <c r="B102" s="221">
        <v>10</v>
      </c>
      <c r="C102" s="221"/>
      <c r="D102" s="247">
        <f>IF('3f WHD'!K$12&lt;&gt;"",SUMIFS($F$38:$F$69,$K$38:$K$69,"="&amp;D$97,$B$38:$B$69,"="&amp;$B102)+SUMIFS($F$38:$F$69,$J$38:$J$69,"="&amp;D$97,$B$38:$B$69,"="&amp;$B102),"")</f>
        <v>0</v>
      </c>
      <c r="E102" s="247">
        <f>IF('3f WHD'!L$12&lt;&gt;"",SUMIFS($F$38:$F$69,$K$38:$K$69,"="&amp;E$97,$B$38:$B$69,"="&amp;$B102)+SUMIFS($F$38:$F$69,$J$38:$J$69,"="&amp;E$97,$B$38:$B$69,"="&amp;$B102),"")</f>
        <v>0</v>
      </c>
      <c r="F102" s="247">
        <f>IF('3f WHD'!M$12&lt;&gt;"",SUMIFS($F$38:$F$69,$K$38:$K$69,"="&amp;F$97,$B$38:$B$69,"="&amp;$B102)+SUMIFS($F$38:$F$69,$J$38:$J$69,"="&amp;F$97,$B$38:$B$69,"="&amp;$B102),"")</f>
        <v>0</v>
      </c>
      <c r="G102" s="247">
        <f>IF('3f WHD'!N$12&lt;&gt;"",SUMIFS($F$38:$F$69,$K$38:$K$69,"="&amp;G$97,$B$38:$B$69,"="&amp;$B102)+SUMIFS($F$38:$F$69,$J$38:$J$69,"="&amp;G$97,$B$38:$B$69,"="&amp;$B102),"")</f>
        <v>0</v>
      </c>
      <c r="H102" s="247">
        <f>IF('3f WHD'!O$12&lt;&gt;"",SUMIFS($F$38:$F$69,$K$38:$K$69,"="&amp;H$97,$B$38:$B$69,"="&amp;$B102)+SUMIFS($F$38:$F$69,$J$38:$J$69,"="&amp;H$97,$B$38:$B$69,"="&amp;$B102),"")</f>
        <v>0</v>
      </c>
      <c r="I102" s="231"/>
      <c r="J102" s="247">
        <f>IF('3f WHD'!Q$12&lt;&gt;"",SUMIFS($F$38:$F$69,$K$38:$K$69,"="&amp;J$97,$B$38:$B$69,"="&amp;$B102)+SUMIFS($F$38:$F$69,$J$38:$J$69,"="&amp;J$97,$B$38:$B$69,"="&amp;$B102),"")</f>
        <v>0</v>
      </c>
      <c r="K102" s="247">
        <f>IF('3f WHD'!R$12&lt;&gt;"",SUMIFS($F$38:$F$69,$K$38:$K$69,"="&amp;K$97,$B$38:$B$69,"="&amp;$B102)+SUMIFS($F$38:$F$69,$J$38:$J$69,"="&amp;K$97,$B$38:$B$69,"="&amp;$B102),"")</f>
        <v>0</v>
      </c>
      <c r="L102" s="247">
        <f>IF('3f WHD'!S$12&lt;&gt;"",SUMIFS($F$38:$F$69,$K$38:$K$69,"="&amp;L$97,$B$38:$B$69,"="&amp;$B102)+SUMIFS($F$38:$F$69,$J$38:$J$69,"="&amp;L$97,$B$38:$B$69,"="&amp;$B102),"")</f>
        <v>0</v>
      </c>
      <c r="M102" s="247">
        <f>IF('3f WHD'!T$12&lt;&gt;"",SUMIFS($F$38:$F$69,$K$38:$K$69,"="&amp;M$97,$B$38:$B$69,"="&amp;$B102)+SUMIFS($F$38:$F$69,$J$38:$J$69,"="&amp;M$97,$B$38:$B$69,"="&amp;$B102),"")</f>
        <v>847434455</v>
      </c>
      <c r="N102" s="247">
        <f>IF('3f WHD'!U$12&lt;&gt;"",SUMIFS($F$38:$F$69,$K$38:$K$69,"="&amp;N$97,$B$38:$B$69,"="&amp;$B102)+SUMIFS($F$38:$F$69,$J$38:$J$69,"="&amp;N$97,$B$38:$B$69,"="&amp;$B102),"")</f>
        <v>1510939098</v>
      </c>
      <c r="O102" s="247">
        <f>IF('3f WHD'!V$12&lt;&gt;"",SUMIFS($F$38:$F$69,$K$38:$K$69,"="&amp;O$97,$B$38:$B$69,"="&amp;$B102)+SUMIFS($F$38:$F$69,$J$38:$J$69,"="&amp;O$97,$B$38:$B$69,"="&amp;$B102),"")</f>
        <v>663504643</v>
      </c>
      <c r="P102" s="247">
        <f>IF('3f WHD'!W$12&lt;&gt;"",SUMIFS($F$38:$F$69,$K$38:$K$69,"="&amp;P$97,$B$38:$B$69,"="&amp;$B102)+SUMIFS($F$38:$F$69,$J$38:$J$69,"="&amp;P$97,$B$38:$B$69,"="&amp;$B102),"")</f>
        <v>0</v>
      </c>
      <c r="Q102" s="247">
        <f>IF('3f WHD'!X$12&lt;&gt;"",SUMIFS($F$38:$F$69,$K$38:$K$69,"="&amp;Q$97,$B$38:$B$69,"="&amp;$B102)+SUMIFS($F$38:$F$69,$J$38:$J$69,"="&amp;Q$97,$B$38:$B$69,"="&amp;$B102),"")</f>
        <v>0</v>
      </c>
      <c r="R102" s="247" t="str">
        <f>IF('3f WHD'!Y$12&lt;&gt;"",SUMIFS($F$38:$F$69,$K$38:$K$69,"="&amp;R$97,$B$38:$B$69,"="&amp;$B102)+SUMIFS($F$38:$F$69,$J$38:$J$69,"="&amp;R$97,$B$38:$B$69,"="&amp;$B102),"")</f>
        <v/>
      </c>
      <c r="S102" s="247" t="str">
        <f>IF('3f WHD'!Z$12&lt;&gt;"",SUMIFS($F$38:$F$69,$K$38:$K$69,"="&amp;S$97,$B$38:$B$69,"="&amp;$B102)+SUMIFS($F$38:$F$69,$J$38:$J$69,"="&amp;S$97,$B$38:$B$69,"="&amp;$B102),"")</f>
        <v/>
      </c>
      <c r="T102" s="247" t="str">
        <f>IF('3f WHD'!AA$12&lt;&gt;"",SUMIFS($F$38:$F$69,$K$38:$K$69,"="&amp;T$97,$B$38:$B$69,"="&amp;$B102)+SUMIFS($F$38:$F$69,$J$38:$J$69,"="&amp;T$97,$B$38:$B$69,"="&amp;$B102),"")</f>
        <v/>
      </c>
    </row>
    <row r="103" spans="1:21">
      <c r="B103" s="221">
        <v>11</v>
      </c>
      <c r="C103" s="221"/>
      <c r="D103" s="247">
        <f>IF('3f WHD'!K$12&lt;&gt;"",SUMIFS($F$38:$F$69,$K$38:$K$69,"="&amp;D$97,$B$38:$B$69,"="&amp;$B103)+SUMIFS($F$38:$F$69,$J$38:$J$69,"="&amp;D$97,$B$38:$B$69,"="&amp;$B103),"")</f>
        <v>0</v>
      </c>
      <c r="E103" s="247">
        <f>IF('3f WHD'!L$12&lt;&gt;"",SUMIFS($F$38:$F$69,$K$38:$K$69,"="&amp;E$97,$B$38:$B$69,"="&amp;$B103)+SUMIFS($F$38:$F$69,$J$38:$J$69,"="&amp;E$97,$B$38:$B$69,"="&amp;$B103),"")</f>
        <v>0</v>
      </c>
      <c r="F103" s="247">
        <f>IF('3f WHD'!M$12&lt;&gt;"",SUMIFS($F$38:$F$69,$K$38:$K$69,"="&amp;F$97,$B$38:$B$69,"="&amp;$B103)+SUMIFS($F$38:$F$69,$J$38:$J$69,"="&amp;F$97,$B$38:$B$69,"="&amp;$B103),"")</f>
        <v>0</v>
      </c>
      <c r="G103" s="247">
        <f>IF('3f WHD'!N$12&lt;&gt;"",SUMIFS($F$38:$F$69,$K$38:$K$69,"="&amp;G$97,$B$38:$B$69,"="&amp;$B103)+SUMIFS($F$38:$F$69,$J$38:$J$69,"="&amp;G$97,$B$38:$B$69,"="&amp;$B103),"")</f>
        <v>0</v>
      </c>
      <c r="H103" s="247">
        <f>IF('3f WHD'!O$12&lt;&gt;"",SUMIFS($F$38:$F$69,$K$38:$K$69,"="&amp;H$97,$B$38:$B$69,"="&amp;$B103)+SUMIFS($F$38:$F$69,$J$38:$J$69,"="&amp;H$97,$B$38:$B$69,"="&amp;$B103),"")</f>
        <v>0</v>
      </c>
      <c r="I103" s="231"/>
      <c r="J103" s="247">
        <f>IF('3f WHD'!Q$12&lt;&gt;"",SUMIFS($F$38:$F$69,$K$38:$K$69,"="&amp;J$97,$B$38:$B$69,"="&amp;$B103)+SUMIFS($F$38:$F$69,$J$38:$J$69,"="&amp;J$97,$B$38:$B$69,"="&amp;$B103),"")</f>
        <v>0</v>
      </c>
      <c r="K103" s="247">
        <f>IF('3f WHD'!R$12&lt;&gt;"",SUMIFS($F$38:$F$69,$K$38:$K$69,"="&amp;K$97,$B$38:$B$69,"="&amp;$B103)+SUMIFS($F$38:$F$69,$J$38:$J$69,"="&amp;K$97,$B$38:$B$69,"="&amp;$B103),"")</f>
        <v>0</v>
      </c>
      <c r="L103" s="247">
        <f>IF('3f WHD'!S$12&lt;&gt;"",SUMIFS($F$38:$F$69,$K$38:$K$69,"="&amp;L$97,$B$38:$B$69,"="&amp;$B103)+SUMIFS($F$38:$F$69,$J$38:$J$69,"="&amp;L$97,$B$38:$B$69,"="&amp;$B103),"")</f>
        <v>0</v>
      </c>
      <c r="M103" s="247">
        <f>IF('3f WHD'!T$12&lt;&gt;"",SUMIFS($F$38:$F$69,$K$38:$K$69,"="&amp;M$97,$B$38:$B$69,"="&amp;$B103)+SUMIFS($F$38:$F$69,$J$38:$J$69,"="&amp;M$97,$B$38:$B$69,"="&amp;$B103),"")</f>
        <v>0</v>
      </c>
      <c r="N103" s="247">
        <f>IF('3f WHD'!U$12&lt;&gt;"",SUMIFS($F$38:$F$69,$K$38:$K$69,"="&amp;N$97,$B$38:$B$69,"="&amp;$B103)+SUMIFS($F$38:$F$69,$J$38:$J$69,"="&amp;N$97,$B$38:$B$69,"="&amp;$B103),"")</f>
        <v>0</v>
      </c>
      <c r="O103" s="247">
        <f>IF('3f WHD'!V$12&lt;&gt;"",SUMIFS($F$38:$F$69,$K$38:$K$69,"="&amp;O$97,$B$38:$B$69,"="&amp;$B103)+SUMIFS($F$38:$F$69,$J$38:$J$69,"="&amp;O$97,$B$38:$B$69,"="&amp;$B103),"")</f>
        <v>960106842</v>
      </c>
      <c r="P103" s="247">
        <f>IF('3f WHD'!W$12&lt;&gt;"",SUMIFS($F$38:$F$69,$K$38:$K$69,"="&amp;P$97,$B$38:$B$69,"="&amp;$B103)+SUMIFS($F$38:$F$69,$J$38:$J$69,"="&amp;P$97,$B$38:$B$69,"="&amp;$B103),"")</f>
        <v>1602212406.5699999</v>
      </c>
      <c r="Q103" s="247">
        <f>IF('3f WHD'!X$12&lt;&gt;"",SUMIFS($F$38:$F$69,$K$38:$K$69,"="&amp;Q$97,$B$38:$B$69,"="&amp;$B103)+SUMIFS($F$38:$F$69,$J$38:$J$69,"="&amp;Q$97,$B$38:$B$69,"="&amp;$B103),"")</f>
        <v>642105564.56999993</v>
      </c>
      <c r="R103" s="247" t="str">
        <f>IF('3f WHD'!Y$12&lt;&gt;"",SUMIFS($F$38:$F$69,$K$38:$K$69,"="&amp;R$97,$B$38:$B$69,"="&amp;$B103)+SUMIFS($F$38:$F$69,$J$38:$J$69,"="&amp;R$97,$B$38:$B$69,"="&amp;$B103),"")</f>
        <v/>
      </c>
      <c r="S103" s="247" t="str">
        <f>IF('3f WHD'!Z$12&lt;&gt;"",SUMIFS($F$38:$F$69,$K$38:$K$69,"="&amp;S$97,$B$38:$B$69,"="&amp;$B103)+SUMIFS($F$38:$F$69,$J$38:$J$69,"="&amp;S$97,$B$38:$B$69,"="&amp;$B103),"")</f>
        <v/>
      </c>
      <c r="T103" s="247" t="str">
        <f>IF('3f WHD'!AA$12&lt;&gt;"",SUMIFS($F$38:$F$69,$K$38:$K$69,"="&amp;T$97,$B$38:$B$69,"="&amp;$B103)+SUMIFS($F$38:$F$69,$J$38:$J$69,"="&amp;T$97,$B$38:$B$69,"="&amp;$B103),"")</f>
        <v/>
      </c>
    </row>
    <row r="104" spans="1:21">
      <c r="B104" s="221">
        <v>12</v>
      </c>
      <c r="C104" s="221"/>
      <c r="D104" s="247">
        <f>IF('3f WHD'!K$12&lt;&gt;"",SUMIFS($F$38:$F$69,$K$38:$K$69,"="&amp;D$97,$B$38:$B$69,"="&amp;$B104)+SUMIFS($F$38:$F$69,$J$38:$J$69,"="&amp;D$97,$B$38:$B$69,"="&amp;$B104),"")</f>
        <v>0</v>
      </c>
      <c r="E104" s="247">
        <f>IF('3f WHD'!L$12&lt;&gt;"",SUMIFS($F$38:$F$69,$K$38:$K$69,"="&amp;E$97,$B$38:$B$69,"="&amp;$B104)+SUMIFS($F$38:$F$69,$J$38:$J$69,"="&amp;E$97,$B$38:$B$69,"="&amp;$B104),"")</f>
        <v>0</v>
      </c>
      <c r="F104" s="247">
        <f>IF('3f WHD'!M$12&lt;&gt;"",SUMIFS($F$38:$F$69,$K$38:$K$69,"="&amp;F$97,$B$38:$B$69,"="&amp;$B104)+SUMIFS($F$38:$F$69,$J$38:$J$69,"="&amp;F$97,$B$38:$B$69,"="&amp;$B104),"")</f>
        <v>0</v>
      </c>
      <c r="G104" s="247">
        <f>IF('3f WHD'!N$12&lt;&gt;"",SUMIFS($F$38:$F$69,$K$38:$K$69,"="&amp;G$97,$B$38:$B$69,"="&amp;$B104)+SUMIFS($F$38:$F$69,$J$38:$J$69,"="&amp;G$97,$B$38:$B$69,"="&amp;$B104),"")</f>
        <v>0</v>
      </c>
      <c r="H104" s="247">
        <f>IF('3f WHD'!O$12&lt;&gt;"",SUMIFS($F$38:$F$69,$K$38:$K$69,"="&amp;H$97,$B$38:$B$69,"="&amp;$B104)+SUMIFS($F$38:$F$69,$J$38:$J$69,"="&amp;H$97,$B$38:$B$69,"="&amp;$B104),"")</f>
        <v>0</v>
      </c>
      <c r="I104" s="231"/>
      <c r="J104" s="247">
        <f>IF('3f WHD'!Q$12&lt;&gt;"",SUMIFS($F$38:$F$69,$K$38:$K$69,"="&amp;J$97,$B$38:$B$69,"="&amp;$B104)+SUMIFS($F$38:$F$69,$J$38:$J$69,"="&amp;J$97,$B$38:$B$69,"="&amp;$B104),"")</f>
        <v>0</v>
      </c>
      <c r="K104" s="247">
        <f>IF('3f WHD'!R$12&lt;&gt;"",SUMIFS($F$38:$F$69,$K$38:$K$69,"="&amp;K$97,$B$38:$B$69,"="&amp;$B104)+SUMIFS($F$38:$F$69,$J$38:$J$69,"="&amp;K$97,$B$38:$B$69,"="&amp;$B104),"")</f>
        <v>0</v>
      </c>
      <c r="L104" s="247">
        <f>IF('3f WHD'!S$12&lt;&gt;"",SUMIFS($F$38:$F$69,$K$38:$K$69,"="&amp;L$97,$B$38:$B$69,"="&amp;$B104)+SUMIFS($F$38:$F$69,$J$38:$J$69,"="&amp;L$97,$B$38:$B$69,"="&amp;$B104),"")</f>
        <v>0</v>
      </c>
      <c r="M104" s="247">
        <f>IF('3f WHD'!T$12&lt;&gt;"",SUMIFS($F$38:$F$69,$K$38:$K$69,"="&amp;M$97,$B$38:$B$69,"="&amp;$B104)+SUMIFS($F$38:$F$69,$J$38:$J$69,"="&amp;M$97,$B$38:$B$69,"="&amp;$B104),"")</f>
        <v>0</v>
      </c>
      <c r="N104" s="247">
        <f>IF('3f WHD'!U$12&lt;&gt;"",SUMIFS($F$38:$F$69,$K$38:$K$69,"="&amp;N$97,$B$38:$B$69,"="&amp;$B104)+SUMIFS($F$38:$F$69,$J$38:$J$69,"="&amp;N$97,$B$38:$B$69,"="&amp;$B104),"")</f>
        <v>0</v>
      </c>
      <c r="O104" s="247">
        <f>IF('3f WHD'!V$12&lt;&gt;"",SUMIFS($F$38:$F$69,$K$38:$K$69,"="&amp;O$97,$B$38:$B$69,"="&amp;$B104)+SUMIFS($F$38:$F$69,$J$38:$J$69,"="&amp;O$97,$B$38:$B$69,"="&amp;$B104),"")</f>
        <v>0</v>
      </c>
      <c r="P104" s="247">
        <f>IF('3f WHD'!W$12&lt;&gt;"",SUMIFS($F$38:$F$69,$K$38:$K$69,"="&amp;P$97,$B$38:$B$69,"="&amp;$B104)+SUMIFS($F$38:$F$69,$J$38:$J$69,"="&amp;P$97,$B$38:$B$69,"="&amp;$B104),"")</f>
        <v>0</v>
      </c>
      <c r="Q104" s="247">
        <f>IF('3f WHD'!X$12&lt;&gt;"",SUMIFS($F$38:$F$69,$K$38:$K$69,"="&amp;Q$97,$B$38:$B$69,"="&amp;$B104)+SUMIFS($F$38:$F$69,$J$38:$J$69,"="&amp;Q$97,$B$38:$B$69,"="&amp;$B104),"")</f>
        <v>714661286.86000001</v>
      </c>
      <c r="R104" s="247" t="str">
        <f>IF('3f WHD'!Y$12&lt;&gt;"",SUMIFS($F$38:$F$69,$K$38:$K$69,"="&amp;R$97,$B$38:$B$69,"="&amp;$B104)+SUMIFS($F$38:$F$69,$J$38:$J$69,"="&amp;R$97,$B$38:$B$69,"="&amp;$B104),"")</f>
        <v/>
      </c>
      <c r="S104" s="247" t="str">
        <f>IF('3f WHD'!Z$12&lt;&gt;"",SUMIFS($F$38:$F$69,$K$38:$K$69,"="&amp;S$97,$B$38:$B$69,"="&amp;$B104)+SUMIFS($F$38:$F$69,$J$38:$J$69,"="&amp;S$97,$B$38:$B$69,"="&amp;$B104),"")</f>
        <v/>
      </c>
      <c r="T104" s="247" t="str">
        <f>IF('3f WHD'!AA$12&lt;&gt;"",SUMIFS($F$38:$F$69,$K$38:$K$69,"="&amp;T$97,$B$38:$B$69,"="&amp;$B104)+SUMIFS($F$38:$F$69,$J$38:$J$69,"="&amp;T$97,$B$38:$B$69,"="&amp;$B104),"")</f>
        <v/>
      </c>
    </row>
    <row r="105" spans="1:21">
      <c r="B105" s="221">
        <v>13</v>
      </c>
      <c r="C105" s="221"/>
      <c r="D105" s="247">
        <f>IF('3f WHD'!K$12&lt;&gt;"",SUMIFS($F$38:$F$69,$K$38:$K$69,"="&amp;D$97,$B$38:$B$69,"="&amp;$B105)+SUMIFS($F$38:$F$69,$J$38:$J$69,"="&amp;D$97,$B$38:$B$69,"="&amp;$B105),"")</f>
        <v>0</v>
      </c>
      <c r="E105" s="247">
        <f>IF('3f WHD'!L$12&lt;&gt;"",SUMIFS($F$38:$F$69,$K$38:$K$69,"="&amp;E$97,$B$38:$B$69,"="&amp;$B105)+SUMIFS($F$38:$F$69,$J$38:$J$69,"="&amp;E$97,$B$38:$B$69,"="&amp;$B105),"")</f>
        <v>0</v>
      </c>
      <c r="F105" s="247">
        <f>IF('3f WHD'!M$12&lt;&gt;"",SUMIFS($F$38:$F$69,$K$38:$K$69,"="&amp;F$97,$B$38:$B$69,"="&amp;$B105)+SUMIFS($F$38:$F$69,$J$38:$J$69,"="&amp;F$97,$B$38:$B$69,"="&amp;$B105),"")</f>
        <v>0</v>
      </c>
      <c r="G105" s="247">
        <f>IF('3f WHD'!N$12&lt;&gt;"",SUMIFS($F$38:$F$69,$K$38:$K$69,"="&amp;G$97,$B$38:$B$69,"="&amp;$B105)+SUMIFS($F$38:$F$69,$J$38:$J$69,"="&amp;G$97,$B$38:$B$69,"="&amp;$B105),"")</f>
        <v>0</v>
      </c>
      <c r="H105" s="247">
        <f>IF('3f WHD'!O$12&lt;&gt;"",SUMIFS($F$38:$F$69,$K$38:$K$69,"="&amp;H$97,$B$38:$B$69,"="&amp;$B105)+SUMIFS($F$38:$F$69,$J$38:$J$69,"="&amp;H$97,$B$38:$B$69,"="&amp;$B105),"")</f>
        <v>0</v>
      </c>
      <c r="I105" s="231"/>
      <c r="J105" s="247">
        <f>IF('3f WHD'!Q$12&lt;&gt;"",SUMIFS($F$38:$F$69,$K$38:$K$69,"="&amp;J$97,$B$38:$B$69,"="&amp;$B105)+SUMIFS($F$38:$F$69,$J$38:$J$69,"="&amp;J$97,$B$38:$B$69,"="&amp;$B105),"")</f>
        <v>0</v>
      </c>
      <c r="K105" s="247">
        <f>IF('3f WHD'!R$12&lt;&gt;"",SUMIFS($F$38:$F$69,$K$38:$K$69,"="&amp;K$97,$B$38:$B$69,"="&amp;$B105)+SUMIFS($F$38:$F$69,$J$38:$J$69,"="&amp;K$97,$B$38:$B$69,"="&amp;$B105),"")</f>
        <v>0</v>
      </c>
      <c r="L105" s="247">
        <f>IF('3f WHD'!S$12&lt;&gt;"",SUMIFS($F$38:$F$69,$K$38:$K$69,"="&amp;L$97,$B$38:$B$69,"="&amp;$B105)+SUMIFS($F$38:$F$69,$J$38:$J$69,"="&amp;L$97,$B$38:$B$69,"="&amp;$B105),"")</f>
        <v>0</v>
      </c>
      <c r="M105" s="247">
        <f>IF('3f WHD'!T$12&lt;&gt;"",SUMIFS($F$38:$F$69,$K$38:$K$69,"="&amp;M$97,$B$38:$B$69,"="&amp;$B105)+SUMIFS($F$38:$F$69,$J$38:$J$69,"="&amp;M$97,$B$38:$B$69,"="&amp;$B105),"")</f>
        <v>0</v>
      </c>
      <c r="N105" s="247">
        <f>IF('3f WHD'!U$12&lt;&gt;"",SUMIFS($F$38:$F$69,$K$38:$K$69,"="&amp;N$97,$B$38:$B$69,"="&amp;$B105)+SUMIFS($F$38:$F$69,$J$38:$J$69,"="&amp;N$97,$B$38:$B$69,"="&amp;$B105),"")</f>
        <v>0</v>
      </c>
      <c r="O105" s="247">
        <f>IF('3f WHD'!V$12&lt;&gt;"",SUMIFS($F$38:$F$69,$K$38:$K$69,"="&amp;O$97,$B$38:$B$69,"="&amp;$B105)+SUMIFS($F$38:$F$69,$J$38:$J$69,"="&amp;O$97,$B$38:$B$69,"="&amp;$B105),"")</f>
        <v>0</v>
      </c>
      <c r="P105" s="247">
        <f>IF('3f WHD'!W$12&lt;&gt;"",SUMIFS($F$38:$F$69,$K$38:$K$69,"="&amp;P$97,$B$38:$B$69,"="&amp;$B105)+SUMIFS($F$38:$F$69,$J$38:$J$69,"="&amp;P$97,$B$38:$B$69,"="&amp;$B105),"")</f>
        <v>0</v>
      </c>
      <c r="Q105" s="247">
        <f>IF('3f WHD'!X$12&lt;&gt;"",SUMIFS($F$38:$F$69,$K$38:$K$69,"="&amp;Q$97,$B$38:$B$69,"="&amp;$B105)+SUMIFS($F$38:$F$69,$J$38:$J$69,"="&amp;Q$97,$B$38:$B$69,"="&amp;$B105),"")</f>
        <v>0</v>
      </c>
      <c r="R105" s="247" t="str">
        <f>IF('3f WHD'!Y$12&lt;&gt;"",SUMIFS($F$38:$F$69,$K$38:$K$69,"="&amp;R$97,$B$38:$B$69,"="&amp;$B105)+SUMIFS($F$38:$F$69,$J$38:$J$69,"="&amp;R$97,$B$38:$B$69,"="&amp;$B105),"")</f>
        <v/>
      </c>
      <c r="S105" s="247" t="str">
        <f>IF('3f WHD'!Z$12&lt;&gt;"",SUMIFS($F$38:$F$69,$K$38:$K$69,"="&amp;S$97,$B$38:$B$69,"="&amp;$B105)+SUMIFS($F$38:$F$69,$J$38:$J$69,"="&amp;S$97,$B$38:$B$69,"="&amp;$B105),"")</f>
        <v/>
      </c>
      <c r="T105" s="247" t="str">
        <f>IF('3f WHD'!AA$12&lt;&gt;"",SUMIFS($F$38:$F$69,$K$38:$K$69,"="&amp;T$97,$B$38:$B$69,"="&amp;$B105)+SUMIFS($F$38:$F$69,$J$38:$J$69,"="&amp;T$97,$B$38:$B$69,"="&amp;$B105),"")</f>
        <v/>
      </c>
    </row>
    <row r="106" spans="1:21"/>
    <row r="107" spans="1:21"/>
    <row r="108" spans="1:21" s="122" customFormat="1" ht="18" customHeight="1">
      <c r="A108" s="254"/>
      <c r="B108" s="255" t="s">
        <v>345</v>
      </c>
      <c r="C108" s="254"/>
      <c r="D108" s="254"/>
      <c r="E108" s="254"/>
      <c r="F108" s="254"/>
      <c r="G108" s="254"/>
      <c r="H108" s="254"/>
      <c r="I108" s="254"/>
      <c r="J108" s="254"/>
      <c r="K108" s="254"/>
      <c r="L108" s="254"/>
      <c r="M108" s="254"/>
      <c r="N108" s="254"/>
      <c r="O108" s="254"/>
      <c r="P108" s="254"/>
      <c r="Q108" s="254"/>
      <c r="R108" s="254"/>
      <c r="S108" s="254"/>
      <c r="T108" s="254"/>
      <c r="U108" s="254"/>
    </row>
    <row r="109" spans="1:21" s="122" customFormat="1" ht="15" customHeight="1">
      <c r="A109" s="222"/>
      <c r="B109" s="223" t="s">
        <v>334</v>
      </c>
      <c r="C109" s="224"/>
      <c r="D109" s="222"/>
      <c r="E109" s="222"/>
      <c r="F109" s="222"/>
      <c r="G109" s="222"/>
      <c r="H109" s="222"/>
      <c r="I109" s="222"/>
      <c r="J109" s="222"/>
      <c r="K109" s="222"/>
      <c r="L109" s="222"/>
      <c r="M109" s="222"/>
      <c r="N109" s="222"/>
      <c r="O109" s="222"/>
      <c r="P109" s="222"/>
      <c r="Q109" s="222"/>
      <c r="R109" s="222"/>
      <c r="S109" s="222"/>
      <c r="T109" s="222"/>
      <c r="U109" s="222"/>
    </row>
    <row r="110" spans="1:21" s="122" customFormat="1" ht="18" customHeight="1">
      <c r="B110" s="256"/>
    </row>
    <row r="111" spans="1:21"/>
    <row r="112" spans="1:21" ht="23.5">
      <c r="B112" s="218"/>
      <c r="C112" s="218" t="s">
        <v>315</v>
      </c>
      <c r="D112" s="49" t="s">
        <v>94</v>
      </c>
      <c r="E112" s="49" t="s">
        <v>47</v>
      </c>
      <c r="F112" s="50" t="s">
        <v>46</v>
      </c>
      <c r="G112" s="49" t="s">
        <v>48</v>
      </c>
      <c r="H112" s="49" t="s">
        <v>168</v>
      </c>
      <c r="I112" s="220"/>
      <c r="J112" s="49" t="s">
        <v>224</v>
      </c>
      <c r="K112" s="45" t="s">
        <v>2</v>
      </c>
      <c r="L112" s="45" t="s">
        <v>3</v>
      </c>
      <c r="M112" s="51" t="s">
        <v>4</v>
      </c>
      <c r="N112" s="45" t="s">
        <v>5</v>
      </c>
      <c r="O112" s="45" t="s">
        <v>6</v>
      </c>
      <c r="P112" s="45" t="s">
        <v>7</v>
      </c>
      <c r="Q112" s="45" t="s">
        <v>8</v>
      </c>
      <c r="R112" s="45" t="s">
        <v>9</v>
      </c>
      <c r="S112" s="45" t="s">
        <v>10</v>
      </c>
      <c r="T112" s="45" t="s">
        <v>11</v>
      </c>
    </row>
    <row r="113" spans="1:21" ht="69.5">
      <c r="B113" s="218" t="s">
        <v>329</v>
      </c>
      <c r="C113" s="248" t="s">
        <v>335</v>
      </c>
      <c r="D113" s="249">
        <v>7</v>
      </c>
      <c r="E113" s="249">
        <v>8</v>
      </c>
      <c r="F113" s="250">
        <v>8</v>
      </c>
      <c r="G113" s="249">
        <v>9</v>
      </c>
      <c r="H113" s="249">
        <v>9</v>
      </c>
      <c r="I113" s="220"/>
      <c r="J113" s="249">
        <v>9</v>
      </c>
      <c r="K113" s="251">
        <v>10</v>
      </c>
      <c r="L113" s="251">
        <v>10</v>
      </c>
      <c r="M113" s="252">
        <v>11</v>
      </c>
      <c r="N113" s="251">
        <v>11</v>
      </c>
      <c r="O113" s="251">
        <v>12</v>
      </c>
      <c r="P113" s="251">
        <v>12</v>
      </c>
      <c r="Q113" s="251">
        <v>13</v>
      </c>
      <c r="R113" s="251">
        <v>13</v>
      </c>
      <c r="S113" s="251">
        <v>14</v>
      </c>
      <c r="T113" s="251">
        <v>14</v>
      </c>
    </row>
    <row r="114" spans="1:21">
      <c r="B114" s="245">
        <v>6</v>
      </c>
      <c r="C114" s="245"/>
      <c r="D114" s="261">
        <f t="shared" ref="D114:H121" si="4">IF(D98="","",IF(D98&lt;&gt;0,SUMIF($B$78:$B$85,D$113,$E$78:$E$85)/SUMIF($B$78:$B$85,$B114,$E$78:$E$85),""))</f>
        <v>1.012</v>
      </c>
      <c r="E114" s="261">
        <f t="shared" si="4"/>
        <v>1.0372999999999999</v>
      </c>
      <c r="F114" s="261" t="str">
        <f t="shared" si="4"/>
        <v/>
      </c>
      <c r="G114" s="261" t="str">
        <f t="shared" si="4"/>
        <v/>
      </c>
      <c r="H114" s="261" t="str">
        <f t="shared" si="4"/>
        <v/>
      </c>
      <c r="I114" s="253"/>
      <c r="J114" s="261" t="str">
        <f t="shared" ref="J114:T114" si="5">IF(J98="","",IF(J98&lt;&gt;0,SUMIF($B$78:$B$85,J$113,$E$78:$E$85)/SUMIF($B$78:$B$85,$B114,$E$78:$E$85),""))</f>
        <v/>
      </c>
      <c r="K114" s="261" t="str">
        <f t="shared" si="5"/>
        <v/>
      </c>
      <c r="L114" s="261" t="str">
        <f t="shared" si="5"/>
        <v/>
      </c>
      <c r="M114" s="261" t="str">
        <f t="shared" si="5"/>
        <v/>
      </c>
      <c r="N114" s="261" t="str">
        <f t="shared" si="5"/>
        <v/>
      </c>
      <c r="O114" s="261" t="str">
        <f t="shared" si="5"/>
        <v/>
      </c>
      <c r="P114" s="261" t="str">
        <f t="shared" si="5"/>
        <v/>
      </c>
      <c r="Q114" s="261" t="str">
        <f t="shared" si="5"/>
        <v/>
      </c>
      <c r="R114" s="261" t="str">
        <f t="shared" si="5"/>
        <v/>
      </c>
      <c r="S114" s="261" t="str">
        <f t="shared" si="5"/>
        <v/>
      </c>
      <c r="T114" s="261" t="str">
        <f t="shared" si="5"/>
        <v/>
      </c>
    </row>
    <row r="115" spans="1:21">
      <c r="B115" s="245">
        <v>7</v>
      </c>
      <c r="C115" s="245"/>
      <c r="D115" s="261" t="str">
        <f t="shared" si="4"/>
        <v/>
      </c>
      <c r="E115" s="261">
        <f t="shared" si="4"/>
        <v>1.0249999999999999</v>
      </c>
      <c r="F115" s="261">
        <f t="shared" si="4"/>
        <v>1.0249999999999999</v>
      </c>
      <c r="G115" s="261">
        <f t="shared" si="4"/>
        <v>1.0670249999999999</v>
      </c>
      <c r="H115" s="261" t="str">
        <f t="shared" si="4"/>
        <v/>
      </c>
      <c r="I115" s="253"/>
      <c r="J115" s="261" t="str">
        <f t="shared" ref="J115:T115" si="6">IF(J99="","",IF(J99&lt;&gt;0,SUMIF($B$78:$B$85,J$113,$E$78:$E$85)/SUMIF($B$78:$B$85,$B115,$E$78:$E$85),""))</f>
        <v/>
      </c>
      <c r="K115" s="261" t="str">
        <f t="shared" si="6"/>
        <v/>
      </c>
      <c r="L115" s="261" t="str">
        <f t="shared" si="6"/>
        <v/>
      </c>
      <c r="M115" s="261" t="str">
        <f t="shared" si="6"/>
        <v/>
      </c>
      <c r="N115" s="261" t="str">
        <f t="shared" si="6"/>
        <v/>
      </c>
      <c r="O115" s="261" t="str">
        <f t="shared" si="6"/>
        <v/>
      </c>
      <c r="P115" s="261" t="str">
        <f t="shared" si="6"/>
        <v/>
      </c>
      <c r="Q115" s="261" t="str">
        <f t="shared" si="6"/>
        <v/>
      </c>
      <c r="R115" s="261" t="str">
        <f t="shared" si="6"/>
        <v/>
      </c>
      <c r="S115" s="261" t="str">
        <f t="shared" si="6"/>
        <v/>
      </c>
      <c r="T115" s="261" t="str">
        <f t="shared" si="6"/>
        <v/>
      </c>
    </row>
    <row r="116" spans="1:21">
      <c r="B116" s="245">
        <v>8</v>
      </c>
      <c r="C116" s="245"/>
      <c r="D116" s="261" t="str">
        <f t="shared" si="4"/>
        <v/>
      </c>
      <c r="E116" s="261" t="str">
        <f t="shared" si="4"/>
        <v/>
      </c>
      <c r="F116" s="261" t="str">
        <f t="shared" si="4"/>
        <v/>
      </c>
      <c r="G116" s="261">
        <f t="shared" si="4"/>
        <v>1.0409999999999999</v>
      </c>
      <c r="H116" s="261">
        <f t="shared" si="4"/>
        <v>1.0409999999999999</v>
      </c>
      <c r="I116" s="253"/>
      <c r="J116" s="261">
        <f t="shared" ref="J116:T116" si="7">IF(J100="","",IF(J100&lt;&gt;0,SUMIF($B$78:$B$85,J$113,$E$78:$E$85)/SUMIF($B$78:$B$85,$B116,$E$78:$E$85),""))</f>
        <v>1.0409999999999999</v>
      </c>
      <c r="K116" s="261">
        <f t="shared" si="7"/>
        <v>1.0691069999999998</v>
      </c>
      <c r="L116" s="261" t="str">
        <f t="shared" si="7"/>
        <v/>
      </c>
      <c r="M116" s="261" t="str">
        <f t="shared" si="7"/>
        <v/>
      </c>
      <c r="N116" s="261" t="str">
        <f t="shared" si="7"/>
        <v/>
      </c>
      <c r="O116" s="261" t="str">
        <f t="shared" si="7"/>
        <v/>
      </c>
      <c r="P116" s="261" t="str">
        <f t="shared" si="7"/>
        <v/>
      </c>
      <c r="Q116" s="261" t="str">
        <f t="shared" si="7"/>
        <v/>
      </c>
      <c r="R116" s="261" t="str">
        <f t="shared" si="7"/>
        <v/>
      </c>
      <c r="S116" s="261" t="str">
        <f t="shared" si="7"/>
        <v/>
      </c>
      <c r="T116" s="261" t="str">
        <f t="shared" si="7"/>
        <v/>
      </c>
    </row>
    <row r="117" spans="1:21">
      <c r="B117" s="245">
        <v>9</v>
      </c>
      <c r="C117" s="245"/>
      <c r="D117" s="261" t="str">
        <f t="shared" si="4"/>
        <v/>
      </c>
      <c r="E117" s="261" t="str">
        <f t="shared" si="4"/>
        <v/>
      </c>
      <c r="F117" s="261" t="str">
        <f t="shared" si="4"/>
        <v/>
      </c>
      <c r="G117" s="261" t="str">
        <f t="shared" si="4"/>
        <v/>
      </c>
      <c r="H117" s="261" t="str">
        <f t="shared" si="4"/>
        <v/>
      </c>
      <c r="I117" s="253"/>
      <c r="J117" s="261" t="str">
        <f t="shared" ref="J117:T117" si="8">IF(J101="","",IF(J101&lt;&gt;0,SUMIF($B$78:$B$85,J$113,$E$78:$E$85)/SUMIF($B$78:$B$85,$B117,$E$78:$E$85),""))</f>
        <v/>
      </c>
      <c r="K117" s="261">
        <f t="shared" si="8"/>
        <v>1.0269999999999999</v>
      </c>
      <c r="L117" s="261">
        <f t="shared" si="8"/>
        <v>1.0269999999999999</v>
      </c>
      <c r="M117" s="261">
        <f t="shared" si="8"/>
        <v>1.0495939999999999</v>
      </c>
      <c r="N117" s="261" t="str">
        <f t="shared" si="8"/>
        <v/>
      </c>
      <c r="O117" s="261" t="str">
        <f t="shared" si="8"/>
        <v/>
      </c>
      <c r="P117" s="261" t="str">
        <f t="shared" si="8"/>
        <v/>
      </c>
      <c r="Q117" s="261" t="str">
        <f t="shared" si="8"/>
        <v/>
      </c>
      <c r="R117" s="261" t="str">
        <f t="shared" si="8"/>
        <v/>
      </c>
      <c r="S117" s="261" t="str">
        <f t="shared" si="8"/>
        <v/>
      </c>
      <c r="T117" s="261" t="str">
        <f t="shared" si="8"/>
        <v/>
      </c>
    </row>
    <row r="118" spans="1:21">
      <c r="B118" s="245">
        <v>10</v>
      </c>
      <c r="C118" s="245"/>
      <c r="D118" s="261" t="str">
        <f t="shared" si="4"/>
        <v/>
      </c>
      <c r="E118" s="261" t="str">
        <f t="shared" si="4"/>
        <v/>
      </c>
      <c r="F118" s="261" t="str">
        <f t="shared" si="4"/>
        <v/>
      </c>
      <c r="G118" s="261" t="str">
        <f t="shared" si="4"/>
        <v/>
      </c>
      <c r="H118" s="261" t="str">
        <f t="shared" si="4"/>
        <v/>
      </c>
      <c r="I118" s="253"/>
      <c r="J118" s="261" t="str">
        <f t="shared" ref="J118:T118" si="9">IF(J102="","",IF(J102&lt;&gt;0,SUMIF($B$78:$B$85,J$113,$E$78:$E$85)/SUMIF($B$78:$B$85,$B118,$E$78:$E$85),""))</f>
        <v/>
      </c>
      <c r="K118" s="261" t="str">
        <f t="shared" si="9"/>
        <v/>
      </c>
      <c r="L118" s="261" t="str">
        <f t="shared" si="9"/>
        <v/>
      </c>
      <c r="M118" s="261">
        <f t="shared" si="9"/>
        <v>1.022</v>
      </c>
      <c r="N118" s="261">
        <f t="shared" si="9"/>
        <v>1.022</v>
      </c>
      <c r="O118" s="261">
        <f t="shared" si="9"/>
        <v>1.0342640000000001</v>
      </c>
      <c r="P118" s="261" t="str">
        <f t="shared" si="9"/>
        <v/>
      </c>
      <c r="Q118" s="261" t="str">
        <f t="shared" si="9"/>
        <v/>
      </c>
      <c r="R118" s="261" t="str">
        <f t="shared" si="9"/>
        <v/>
      </c>
      <c r="S118" s="261" t="str">
        <f t="shared" si="9"/>
        <v/>
      </c>
      <c r="T118" s="261" t="str">
        <f t="shared" si="9"/>
        <v/>
      </c>
    </row>
    <row r="119" spans="1:21">
      <c r="B119" s="245">
        <v>11</v>
      </c>
      <c r="C119" s="245"/>
      <c r="D119" s="261" t="str">
        <f t="shared" si="4"/>
        <v/>
      </c>
      <c r="E119" s="261" t="str">
        <f t="shared" si="4"/>
        <v/>
      </c>
      <c r="F119" s="261" t="str">
        <f t="shared" si="4"/>
        <v/>
      </c>
      <c r="G119" s="261" t="str">
        <f t="shared" si="4"/>
        <v/>
      </c>
      <c r="H119" s="261" t="str">
        <f t="shared" si="4"/>
        <v/>
      </c>
      <c r="I119" s="253"/>
      <c r="J119" s="261" t="str">
        <f t="shared" ref="J119:T119" si="10">IF(J103="","",IF(J103&lt;&gt;0,SUMIF($B$78:$B$85,J$113,$E$78:$E$85)/SUMIF($B$78:$B$85,$B119,$E$78:$E$85),""))</f>
        <v/>
      </c>
      <c r="K119" s="261" t="str">
        <f t="shared" si="10"/>
        <v/>
      </c>
      <c r="L119" s="261" t="str">
        <f t="shared" si="10"/>
        <v/>
      </c>
      <c r="M119" s="261" t="str">
        <f t="shared" si="10"/>
        <v/>
      </c>
      <c r="N119" s="261" t="str">
        <f t="shared" si="10"/>
        <v/>
      </c>
      <c r="O119" s="261">
        <f t="shared" si="10"/>
        <v>1.012</v>
      </c>
      <c r="P119" s="261">
        <f t="shared" si="10"/>
        <v>1.012</v>
      </c>
      <c r="Q119" s="261">
        <f t="shared" si="10"/>
        <v>1.0878999999999999</v>
      </c>
      <c r="R119" s="261" t="str">
        <f t="shared" si="10"/>
        <v/>
      </c>
      <c r="S119" s="261" t="str">
        <f t="shared" si="10"/>
        <v/>
      </c>
      <c r="T119" s="261" t="str">
        <f t="shared" si="10"/>
        <v/>
      </c>
    </row>
    <row r="120" spans="1:21">
      <c r="B120" s="245">
        <v>12</v>
      </c>
      <c r="C120" s="245"/>
      <c r="D120" s="261" t="str">
        <f t="shared" si="4"/>
        <v/>
      </c>
      <c r="E120" s="261" t="str">
        <f t="shared" si="4"/>
        <v/>
      </c>
      <c r="F120" s="261" t="str">
        <f t="shared" si="4"/>
        <v/>
      </c>
      <c r="G120" s="261" t="str">
        <f t="shared" si="4"/>
        <v/>
      </c>
      <c r="H120" s="261" t="str">
        <f t="shared" si="4"/>
        <v/>
      </c>
      <c r="I120" s="253"/>
      <c r="J120" s="261" t="str">
        <f t="shared" ref="J120:T120" si="11">IF(J104="","",IF(J104&lt;&gt;0,SUMIF($B$78:$B$85,J$113,$E$78:$E$85)/SUMIF($B$78:$B$85,$B120,$E$78:$E$85),""))</f>
        <v/>
      </c>
      <c r="K120" s="261" t="str">
        <f t="shared" si="11"/>
        <v/>
      </c>
      <c r="L120" s="261" t="str">
        <f t="shared" si="11"/>
        <v/>
      </c>
      <c r="M120" s="261" t="str">
        <f t="shared" si="11"/>
        <v/>
      </c>
      <c r="N120" s="261" t="str">
        <f t="shared" si="11"/>
        <v/>
      </c>
      <c r="O120" s="261" t="str">
        <f t="shared" si="11"/>
        <v/>
      </c>
      <c r="P120" s="261" t="str">
        <f t="shared" si="11"/>
        <v/>
      </c>
      <c r="Q120" s="261">
        <f t="shared" si="11"/>
        <v>1.075</v>
      </c>
      <c r="R120" s="261" t="str">
        <f t="shared" si="11"/>
        <v/>
      </c>
      <c r="S120" s="261" t="str">
        <f t="shared" si="11"/>
        <v/>
      </c>
      <c r="T120" s="261" t="str">
        <f t="shared" si="11"/>
        <v/>
      </c>
    </row>
    <row r="121" spans="1:21">
      <c r="B121" s="245">
        <v>13</v>
      </c>
      <c r="C121" s="245"/>
      <c r="D121" s="261" t="str">
        <f t="shared" si="4"/>
        <v/>
      </c>
      <c r="E121" s="261" t="str">
        <f t="shared" si="4"/>
        <v/>
      </c>
      <c r="F121" s="261" t="str">
        <f t="shared" si="4"/>
        <v/>
      </c>
      <c r="G121" s="261" t="str">
        <f t="shared" si="4"/>
        <v/>
      </c>
      <c r="H121" s="261" t="str">
        <f t="shared" si="4"/>
        <v/>
      </c>
      <c r="I121" s="253"/>
      <c r="J121" s="261" t="str">
        <f t="shared" ref="J121:T121" si="12">IF(J105="","",IF(J105&lt;&gt;0,SUMIF($B$78:$B$85,J$113,$E$78:$E$85)/SUMIF($B$78:$B$85,$B121,$E$78:$E$85),""))</f>
        <v/>
      </c>
      <c r="K121" s="261" t="str">
        <f t="shared" si="12"/>
        <v/>
      </c>
      <c r="L121" s="261" t="str">
        <f t="shared" si="12"/>
        <v/>
      </c>
      <c r="M121" s="261" t="str">
        <f t="shared" si="12"/>
        <v/>
      </c>
      <c r="N121" s="261" t="str">
        <f t="shared" si="12"/>
        <v/>
      </c>
      <c r="O121" s="261" t="str">
        <f t="shared" si="12"/>
        <v/>
      </c>
      <c r="P121" s="261" t="str">
        <f t="shared" si="12"/>
        <v/>
      </c>
      <c r="Q121" s="261" t="str">
        <f t="shared" si="12"/>
        <v/>
      </c>
      <c r="R121" s="261" t="str">
        <f t="shared" si="12"/>
        <v/>
      </c>
      <c r="S121" s="261" t="str">
        <f t="shared" si="12"/>
        <v/>
      </c>
      <c r="T121" s="261" t="str">
        <f t="shared" si="12"/>
        <v/>
      </c>
    </row>
    <row r="122" spans="1:21"/>
    <row r="123" spans="1:21"/>
    <row r="124" spans="1:21" s="122" customFormat="1" ht="18" customHeight="1">
      <c r="A124" s="254"/>
      <c r="B124" s="255" t="s">
        <v>346</v>
      </c>
      <c r="C124" s="254"/>
      <c r="D124" s="254"/>
      <c r="E124" s="254"/>
      <c r="F124" s="254"/>
      <c r="G124" s="254"/>
      <c r="H124" s="254"/>
      <c r="I124" s="254"/>
      <c r="J124" s="254"/>
      <c r="K124" s="254"/>
      <c r="L124" s="254"/>
      <c r="M124" s="254"/>
      <c r="N124" s="254"/>
      <c r="O124" s="254"/>
      <c r="P124" s="254"/>
      <c r="Q124" s="254"/>
      <c r="R124" s="254"/>
      <c r="S124" s="254"/>
      <c r="T124" s="254"/>
      <c r="U124" s="254"/>
    </row>
    <row r="125" spans="1:21" s="122" customFormat="1" ht="15" customHeight="1">
      <c r="A125" s="222"/>
      <c r="B125" s="223" t="s">
        <v>328</v>
      </c>
      <c r="C125" s="224"/>
      <c r="D125" s="222"/>
      <c r="E125" s="222"/>
      <c r="F125" s="222"/>
      <c r="G125" s="222"/>
      <c r="H125" s="222"/>
      <c r="I125" s="222"/>
      <c r="J125" s="222"/>
      <c r="K125" s="222"/>
      <c r="L125" s="222"/>
      <c r="M125" s="222"/>
      <c r="N125" s="222"/>
      <c r="O125" s="222"/>
      <c r="P125" s="222"/>
      <c r="Q125" s="222"/>
      <c r="R125" s="222"/>
      <c r="S125" s="222"/>
      <c r="T125" s="222"/>
      <c r="U125" s="222"/>
    </row>
    <row r="126" spans="1:21"/>
    <row r="127" spans="1:21"/>
    <row r="128" spans="1:21" ht="23.5">
      <c r="B128" s="218"/>
      <c r="C128" s="218" t="s">
        <v>315</v>
      </c>
      <c r="D128" s="49" t="s">
        <v>94</v>
      </c>
      <c r="E128" s="49" t="s">
        <v>47</v>
      </c>
      <c r="F128" s="50" t="s">
        <v>46</v>
      </c>
      <c r="G128" s="49" t="s">
        <v>48</v>
      </c>
      <c r="H128" s="49" t="s">
        <v>168</v>
      </c>
      <c r="I128" s="220"/>
      <c r="J128" s="49" t="s">
        <v>224</v>
      </c>
      <c r="K128" s="45" t="s">
        <v>2</v>
      </c>
      <c r="L128" s="45" t="s">
        <v>3</v>
      </c>
      <c r="M128" s="51" t="s">
        <v>4</v>
      </c>
      <c r="N128" s="45" t="s">
        <v>5</v>
      </c>
      <c r="O128" s="45" t="s">
        <v>6</v>
      </c>
      <c r="P128" s="45" t="s">
        <v>7</v>
      </c>
      <c r="Q128" s="45" t="s">
        <v>8</v>
      </c>
      <c r="R128" s="45" t="s">
        <v>9</v>
      </c>
      <c r="S128" s="45" t="s">
        <v>10</v>
      </c>
      <c r="T128" s="45" t="s">
        <v>11</v>
      </c>
    </row>
    <row r="129" spans="1:21" ht="35">
      <c r="B129" s="218" t="s">
        <v>329</v>
      </c>
      <c r="C129" s="218"/>
      <c r="D129" s="219" t="s">
        <v>286</v>
      </c>
      <c r="E129" s="218" t="s">
        <v>287</v>
      </c>
      <c r="F129" s="218" t="s">
        <v>288</v>
      </c>
      <c r="G129" s="218" t="s">
        <v>289</v>
      </c>
      <c r="H129" s="218" t="s">
        <v>290</v>
      </c>
      <c r="I129" s="220"/>
      <c r="J129" s="218" t="s">
        <v>290</v>
      </c>
      <c r="K129" s="218" t="s">
        <v>291</v>
      </c>
      <c r="L129" s="218" t="s">
        <v>292</v>
      </c>
      <c r="M129" s="218" t="s">
        <v>293</v>
      </c>
      <c r="N129" s="218" t="s">
        <v>294</v>
      </c>
      <c r="O129" s="218" t="s">
        <v>295</v>
      </c>
      <c r="P129" s="218" t="s">
        <v>296</v>
      </c>
      <c r="Q129" s="218" t="s">
        <v>297</v>
      </c>
      <c r="R129" s="218" t="s">
        <v>298</v>
      </c>
      <c r="S129" s="218" t="s">
        <v>299</v>
      </c>
      <c r="T129" s="218" t="s">
        <v>300</v>
      </c>
    </row>
    <row r="130" spans="1:21">
      <c r="B130" s="221">
        <v>6</v>
      </c>
      <c r="C130" s="221"/>
      <c r="D130" s="247">
        <f>IFERROR(D98*D114,"")</f>
        <v>1116389262.3399999</v>
      </c>
      <c r="E130" s="247">
        <f t="shared" ref="E130:H130" si="13">IFERROR(E98*E114,"")</f>
        <v>500364550.28559995</v>
      </c>
      <c r="F130" s="247" t="str">
        <f t="shared" si="13"/>
        <v/>
      </c>
      <c r="G130" s="247" t="str">
        <f t="shared" si="13"/>
        <v/>
      </c>
      <c r="H130" s="247" t="str">
        <f t="shared" si="13"/>
        <v/>
      </c>
      <c r="I130" s="231"/>
      <c r="J130" s="247" t="str">
        <f t="shared" ref="J130:T130" si="14">IFERROR(J98*J114,"")</f>
        <v/>
      </c>
      <c r="K130" s="247" t="str">
        <f t="shared" si="14"/>
        <v/>
      </c>
      <c r="L130" s="247" t="str">
        <f t="shared" si="14"/>
        <v/>
      </c>
      <c r="M130" s="247" t="str">
        <f t="shared" si="14"/>
        <v/>
      </c>
      <c r="N130" s="247" t="str">
        <f t="shared" si="14"/>
        <v/>
      </c>
      <c r="O130" s="247" t="str">
        <f t="shared" si="14"/>
        <v/>
      </c>
      <c r="P130" s="247" t="str">
        <f t="shared" si="14"/>
        <v/>
      </c>
      <c r="Q130" s="247" t="str">
        <f t="shared" si="14"/>
        <v/>
      </c>
      <c r="R130" s="247" t="str">
        <f t="shared" si="14"/>
        <v/>
      </c>
      <c r="S130" s="247" t="str">
        <f t="shared" si="14"/>
        <v/>
      </c>
      <c r="T130" s="247" t="str">
        <f t="shared" si="14"/>
        <v/>
      </c>
    </row>
    <row r="131" spans="1:21">
      <c r="B131" s="221">
        <v>7</v>
      </c>
      <c r="C131" s="221"/>
      <c r="D131" s="247" t="str">
        <f t="shared" ref="D131:H137" si="15">IFERROR(D99*D115,"")</f>
        <v/>
      </c>
      <c r="E131" s="247">
        <f t="shared" si="15"/>
        <v>738993420.77499998</v>
      </c>
      <c r="F131" s="247">
        <f t="shared" si="15"/>
        <v>1311180162.0729997</v>
      </c>
      <c r="G131" s="247">
        <f t="shared" si="15"/>
        <v>595646397.6912179</v>
      </c>
      <c r="H131" s="247" t="str">
        <f t="shared" si="15"/>
        <v/>
      </c>
      <c r="I131" s="231"/>
      <c r="J131" s="247" t="str">
        <f t="shared" ref="J131:T131" si="16">IFERROR(J99*J115,"")</f>
        <v/>
      </c>
      <c r="K131" s="247" t="str">
        <f t="shared" si="16"/>
        <v/>
      </c>
      <c r="L131" s="247" t="str">
        <f t="shared" si="16"/>
        <v/>
      </c>
      <c r="M131" s="247" t="str">
        <f t="shared" si="16"/>
        <v/>
      </c>
      <c r="N131" s="247" t="str">
        <f t="shared" si="16"/>
        <v/>
      </c>
      <c r="O131" s="247" t="str">
        <f t="shared" si="16"/>
        <v/>
      </c>
      <c r="P131" s="247" t="str">
        <f t="shared" si="16"/>
        <v/>
      </c>
      <c r="Q131" s="247" t="str">
        <f t="shared" si="16"/>
        <v/>
      </c>
      <c r="R131" s="247" t="str">
        <f t="shared" si="16"/>
        <v/>
      </c>
      <c r="S131" s="247" t="str">
        <f t="shared" si="16"/>
        <v/>
      </c>
      <c r="T131" s="247" t="str">
        <f t="shared" si="16"/>
        <v/>
      </c>
    </row>
    <row r="132" spans="1:21">
      <c r="B132" s="221">
        <v>8</v>
      </c>
      <c r="C132" s="221"/>
      <c r="D132" s="247" t="str">
        <f t="shared" si="15"/>
        <v/>
      </c>
      <c r="E132" s="247" t="str">
        <f t="shared" si="15"/>
        <v/>
      </c>
      <c r="F132" s="247" t="str">
        <f t="shared" si="15"/>
        <v/>
      </c>
      <c r="G132" s="247">
        <f t="shared" si="15"/>
        <v>810671400.53999996</v>
      </c>
      <c r="H132" s="247">
        <f t="shared" si="15"/>
        <v>1443702241.971</v>
      </c>
      <c r="I132" s="231"/>
      <c r="J132" s="247">
        <f t="shared" ref="J132:T132" si="17">IFERROR(J100*J116,"")</f>
        <v>1443702241.971</v>
      </c>
      <c r="K132" s="247">
        <f t="shared" si="17"/>
        <v>650122674.14963686</v>
      </c>
      <c r="L132" s="247" t="str">
        <f t="shared" si="17"/>
        <v/>
      </c>
      <c r="M132" s="247" t="str">
        <f t="shared" si="17"/>
        <v/>
      </c>
      <c r="N132" s="247" t="str">
        <f t="shared" si="17"/>
        <v/>
      </c>
      <c r="O132" s="247" t="str">
        <f t="shared" si="17"/>
        <v/>
      </c>
      <c r="P132" s="247" t="str">
        <f t="shared" si="17"/>
        <v/>
      </c>
      <c r="Q132" s="247" t="str">
        <f t="shared" si="17"/>
        <v/>
      </c>
      <c r="R132" s="247" t="str">
        <f t="shared" si="17"/>
        <v/>
      </c>
      <c r="S132" s="247" t="str">
        <f t="shared" si="17"/>
        <v/>
      </c>
      <c r="T132" s="247" t="str">
        <f t="shared" si="17"/>
        <v/>
      </c>
    </row>
    <row r="133" spans="1:21">
      <c r="B133" s="221">
        <v>9</v>
      </c>
      <c r="C133" s="221"/>
      <c r="D133" s="247" t="str">
        <f t="shared" si="15"/>
        <v/>
      </c>
      <c r="E133" s="247" t="str">
        <f t="shared" si="15"/>
        <v/>
      </c>
      <c r="F133" s="247" t="str">
        <f t="shared" si="15"/>
        <v/>
      </c>
      <c r="G133" s="247" t="str">
        <f t="shared" si="15"/>
        <v/>
      </c>
      <c r="H133" s="247" t="str">
        <f t="shared" si="15"/>
        <v/>
      </c>
      <c r="I133" s="231"/>
      <c r="J133" s="247" t="str">
        <f t="shared" ref="J133:T133" si="18">IFERROR(J101*J117,"")</f>
        <v/>
      </c>
      <c r="K133" s="247">
        <f t="shared" si="18"/>
        <v>848774452.86399996</v>
      </c>
      <c r="L133" s="247">
        <f t="shared" si="18"/>
        <v>1503820679.5949998</v>
      </c>
      <c r="M133" s="247">
        <f t="shared" si="18"/>
        <v>669457243.719082</v>
      </c>
      <c r="N133" s="247" t="str">
        <f t="shared" si="18"/>
        <v/>
      </c>
      <c r="O133" s="247" t="str">
        <f t="shared" si="18"/>
        <v/>
      </c>
      <c r="P133" s="247" t="str">
        <f t="shared" si="18"/>
        <v/>
      </c>
      <c r="Q133" s="247" t="str">
        <f t="shared" si="18"/>
        <v/>
      </c>
      <c r="R133" s="247" t="str">
        <f t="shared" si="18"/>
        <v/>
      </c>
      <c r="S133" s="247" t="str">
        <f t="shared" si="18"/>
        <v/>
      </c>
      <c r="T133" s="247" t="str">
        <f t="shared" si="18"/>
        <v/>
      </c>
    </row>
    <row r="134" spans="1:21">
      <c r="B134" s="221">
        <v>10</v>
      </c>
      <c r="C134" s="221"/>
      <c r="D134" s="247" t="str">
        <f t="shared" si="15"/>
        <v/>
      </c>
      <c r="E134" s="247" t="str">
        <f t="shared" si="15"/>
        <v/>
      </c>
      <c r="F134" s="247" t="str">
        <f t="shared" si="15"/>
        <v/>
      </c>
      <c r="G134" s="247" t="str">
        <f t="shared" si="15"/>
        <v/>
      </c>
      <c r="H134" s="247" t="str">
        <f t="shared" si="15"/>
        <v/>
      </c>
      <c r="I134" s="231"/>
      <c r="J134" s="247" t="str">
        <f t="shared" ref="J134:T134" si="19">IFERROR(J102*J118,"")</f>
        <v/>
      </c>
      <c r="K134" s="247" t="str">
        <f t="shared" si="19"/>
        <v/>
      </c>
      <c r="L134" s="247" t="str">
        <f t="shared" si="19"/>
        <v/>
      </c>
      <c r="M134" s="247">
        <f t="shared" si="19"/>
        <v>866078013.00999999</v>
      </c>
      <c r="N134" s="247">
        <f t="shared" si="19"/>
        <v>1544179758.1560001</v>
      </c>
      <c r="O134" s="247">
        <f t="shared" si="19"/>
        <v>686238966.0877521</v>
      </c>
      <c r="P134" s="247" t="str">
        <f t="shared" si="19"/>
        <v/>
      </c>
      <c r="Q134" s="247" t="str">
        <f t="shared" si="19"/>
        <v/>
      </c>
      <c r="R134" s="247" t="str">
        <f t="shared" si="19"/>
        <v/>
      </c>
      <c r="S134" s="247" t="str">
        <f t="shared" si="19"/>
        <v/>
      </c>
      <c r="T134" s="247" t="str">
        <f t="shared" si="19"/>
        <v/>
      </c>
    </row>
    <row r="135" spans="1:21">
      <c r="B135" s="221">
        <v>11</v>
      </c>
      <c r="C135" s="221"/>
      <c r="D135" s="247" t="str">
        <f t="shared" si="15"/>
        <v/>
      </c>
      <c r="E135" s="247" t="str">
        <f t="shared" si="15"/>
        <v/>
      </c>
      <c r="F135" s="247" t="str">
        <f t="shared" si="15"/>
        <v/>
      </c>
      <c r="G135" s="247" t="str">
        <f t="shared" si="15"/>
        <v/>
      </c>
      <c r="H135" s="247" t="str">
        <f t="shared" si="15"/>
        <v/>
      </c>
      <c r="I135" s="231"/>
      <c r="J135" s="247" t="str">
        <f t="shared" ref="J135:T135" si="20">IFERROR(J103*J119,"")</f>
        <v/>
      </c>
      <c r="K135" s="247" t="str">
        <f t="shared" si="20"/>
        <v/>
      </c>
      <c r="L135" s="247" t="str">
        <f t="shared" si="20"/>
        <v/>
      </c>
      <c r="M135" s="247" t="str">
        <f t="shared" si="20"/>
        <v/>
      </c>
      <c r="N135" s="247" t="str">
        <f t="shared" si="20"/>
        <v/>
      </c>
      <c r="O135" s="247">
        <f t="shared" si="20"/>
        <v>971628124.10399997</v>
      </c>
      <c r="P135" s="247">
        <f t="shared" si="20"/>
        <v>1621438955.4488399</v>
      </c>
      <c r="Q135" s="247">
        <f t="shared" si="20"/>
        <v>698546643.69570279</v>
      </c>
      <c r="R135" s="247" t="str">
        <f t="shared" si="20"/>
        <v/>
      </c>
      <c r="S135" s="247" t="str">
        <f t="shared" si="20"/>
        <v/>
      </c>
      <c r="T135" s="247" t="str">
        <f t="shared" si="20"/>
        <v/>
      </c>
    </row>
    <row r="136" spans="1:21">
      <c r="B136" s="221">
        <v>12</v>
      </c>
      <c r="C136" s="221"/>
      <c r="D136" s="247" t="str">
        <f t="shared" si="15"/>
        <v/>
      </c>
      <c r="E136" s="247" t="str">
        <f t="shared" si="15"/>
        <v/>
      </c>
      <c r="F136" s="247" t="str">
        <f t="shared" si="15"/>
        <v/>
      </c>
      <c r="G136" s="247" t="str">
        <f t="shared" si="15"/>
        <v/>
      </c>
      <c r="H136" s="247" t="str">
        <f t="shared" si="15"/>
        <v/>
      </c>
      <c r="I136" s="231"/>
      <c r="J136" s="247" t="str">
        <f t="shared" ref="J136:T136" si="21">IFERROR(J104*J120,"")</f>
        <v/>
      </c>
      <c r="K136" s="247" t="str">
        <f t="shared" si="21"/>
        <v/>
      </c>
      <c r="L136" s="247" t="str">
        <f t="shared" si="21"/>
        <v/>
      </c>
      <c r="M136" s="247" t="str">
        <f t="shared" si="21"/>
        <v/>
      </c>
      <c r="N136" s="247" t="str">
        <f t="shared" si="21"/>
        <v/>
      </c>
      <c r="O136" s="247" t="str">
        <f t="shared" si="21"/>
        <v/>
      </c>
      <c r="P136" s="247" t="str">
        <f t="shared" si="21"/>
        <v/>
      </c>
      <c r="Q136" s="247">
        <f t="shared" si="21"/>
        <v>768260883.37450004</v>
      </c>
      <c r="R136" s="247" t="str">
        <f t="shared" si="21"/>
        <v/>
      </c>
      <c r="S136" s="247" t="str">
        <f t="shared" si="21"/>
        <v/>
      </c>
      <c r="T136" s="247" t="str">
        <f t="shared" si="21"/>
        <v/>
      </c>
    </row>
    <row r="137" spans="1:21">
      <c r="B137" s="221">
        <v>13</v>
      </c>
      <c r="C137" s="221"/>
      <c r="D137" s="247" t="str">
        <f t="shared" si="15"/>
        <v/>
      </c>
      <c r="E137" s="247" t="str">
        <f t="shared" si="15"/>
        <v/>
      </c>
      <c r="F137" s="247" t="str">
        <f t="shared" si="15"/>
        <v/>
      </c>
      <c r="G137" s="247" t="str">
        <f t="shared" si="15"/>
        <v/>
      </c>
      <c r="H137" s="247" t="str">
        <f t="shared" si="15"/>
        <v/>
      </c>
      <c r="I137" s="231"/>
      <c r="J137" s="247" t="str">
        <f t="shared" ref="J137:T137" si="22">IFERROR(J105*J121,"")</f>
        <v/>
      </c>
      <c r="K137" s="247" t="str">
        <f t="shared" si="22"/>
        <v/>
      </c>
      <c r="L137" s="247" t="str">
        <f t="shared" si="22"/>
        <v/>
      </c>
      <c r="M137" s="247" t="str">
        <f t="shared" si="22"/>
        <v/>
      </c>
      <c r="N137" s="247" t="str">
        <f t="shared" si="22"/>
        <v/>
      </c>
      <c r="O137" s="247" t="str">
        <f t="shared" si="22"/>
        <v/>
      </c>
      <c r="P137" s="247" t="str">
        <f t="shared" si="22"/>
        <v/>
      </c>
      <c r="Q137" s="247" t="str">
        <f t="shared" si="22"/>
        <v/>
      </c>
      <c r="R137" s="247" t="str">
        <f t="shared" si="22"/>
        <v/>
      </c>
      <c r="S137" s="247" t="str">
        <f t="shared" si="22"/>
        <v/>
      </c>
      <c r="T137" s="247" t="str">
        <f t="shared" si="22"/>
        <v/>
      </c>
    </row>
    <row r="138" spans="1:21"/>
    <row r="139" spans="1:21"/>
    <row r="140" spans="1:21" s="122" customFormat="1" ht="18" customHeight="1">
      <c r="A140" s="120"/>
      <c r="B140" s="121" t="s">
        <v>347</v>
      </c>
      <c r="C140" s="120"/>
      <c r="D140" s="120"/>
      <c r="E140" s="120"/>
      <c r="F140" s="120"/>
      <c r="G140" s="120"/>
      <c r="H140" s="120"/>
      <c r="I140" s="120"/>
      <c r="J140" s="120"/>
      <c r="K140" s="120"/>
      <c r="L140" s="120"/>
      <c r="M140" s="120"/>
      <c r="N140" s="120"/>
      <c r="O140" s="120"/>
      <c r="P140" s="120"/>
      <c r="Q140" s="120"/>
      <c r="R140" s="120"/>
      <c r="S140" s="120"/>
      <c r="T140" s="120"/>
      <c r="U140" s="120"/>
    </row>
    <row r="141" spans="1:21" s="122" customFormat="1" ht="21" customHeight="1">
      <c r="A141" s="222"/>
      <c r="B141" s="223" t="s">
        <v>336</v>
      </c>
      <c r="C141" s="224"/>
      <c r="D141" s="222"/>
      <c r="E141" s="222"/>
      <c r="F141" s="222"/>
      <c r="G141" s="222"/>
      <c r="H141" s="222"/>
      <c r="I141" s="222"/>
      <c r="J141" s="222"/>
      <c r="K141" s="222"/>
      <c r="L141" s="222"/>
      <c r="M141" s="222"/>
      <c r="N141" s="222"/>
      <c r="O141" s="222"/>
      <c r="P141" s="222"/>
      <c r="Q141" s="222"/>
      <c r="R141" s="222"/>
      <c r="S141" s="222"/>
      <c r="T141" s="222"/>
      <c r="U141" s="222"/>
    </row>
    <row r="142" spans="1:21" s="122" customFormat="1" ht="21" customHeight="1">
      <c r="B142" s="241"/>
      <c r="C142" s="242"/>
    </row>
    <row r="143" spans="1:21" s="122" customFormat="1" ht="21" customHeight="1">
      <c r="B143" s="241"/>
      <c r="C143" s="475"/>
      <c r="D143" s="477" t="s">
        <v>231</v>
      </c>
      <c r="E143" s="478"/>
      <c r="F143" s="478"/>
      <c r="G143" s="478"/>
      <c r="H143" s="478"/>
      <c r="I143" s="478"/>
      <c r="J143" s="478"/>
      <c r="K143" s="478"/>
      <c r="L143" s="478"/>
      <c r="M143" s="478"/>
      <c r="N143" s="478"/>
      <c r="O143" s="477" t="s">
        <v>232</v>
      </c>
      <c r="P143" s="481"/>
      <c r="Q143" s="481"/>
      <c r="R143" s="481"/>
      <c r="S143" s="481"/>
      <c r="T143" s="482"/>
    </row>
    <row r="144" spans="1:21" s="122" customFormat="1" ht="21" customHeight="1">
      <c r="B144" s="241"/>
      <c r="C144" s="476"/>
      <c r="D144" s="479" t="s">
        <v>233</v>
      </c>
      <c r="E144" s="480"/>
      <c r="F144" s="480"/>
      <c r="G144" s="480"/>
      <c r="H144" s="480"/>
      <c r="I144" s="480"/>
      <c r="J144" s="480"/>
      <c r="K144" s="480"/>
      <c r="L144" s="480"/>
      <c r="M144" s="480"/>
      <c r="N144" s="480"/>
      <c r="O144" s="479" t="s">
        <v>234</v>
      </c>
      <c r="P144" s="480"/>
      <c r="Q144" s="480"/>
      <c r="R144" s="480"/>
      <c r="S144" s="480"/>
      <c r="T144" s="483"/>
    </row>
    <row r="145" spans="1:21" ht="42.75" customHeight="1">
      <c r="A145" s="4"/>
      <c r="B145" s="4"/>
      <c r="C145" s="218" t="s">
        <v>315</v>
      </c>
      <c r="D145" s="49" t="s">
        <v>94</v>
      </c>
      <c r="E145" s="49" t="s">
        <v>47</v>
      </c>
      <c r="F145" s="49" t="s">
        <v>46</v>
      </c>
      <c r="G145" s="49" t="s">
        <v>48</v>
      </c>
      <c r="H145" s="49" t="s">
        <v>168</v>
      </c>
      <c r="I145" s="273"/>
      <c r="J145" s="49" t="s">
        <v>224</v>
      </c>
      <c r="K145" s="49" t="s">
        <v>2</v>
      </c>
      <c r="L145" s="49" t="s">
        <v>3</v>
      </c>
      <c r="M145" s="49" t="s">
        <v>4</v>
      </c>
      <c r="N145" s="49" t="s">
        <v>5</v>
      </c>
      <c r="O145" s="49" t="s">
        <v>6</v>
      </c>
      <c r="P145" s="49" t="s">
        <v>7</v>
      </c>
      <c r="Q145" s="49" t="s">
        <v>8</v>
      </c>
      <c r="R145" s="49" t="s">
        <v>9</v>
      </c>
      <c r="S145" s="49" t="s">
        <v>10</v>
      </c>
      <c r="T145" s="49" t="s">
        <v>11</v>
      </c>
      <c r="U145" s="232"/>
    </row>
    <row r="146" spans="1:21" ht="31.4" customHeight="1">
      <c r="C146" s="218" t="s">
        <v>321</v>
      </c>
      <c r="D146" s="271" t="s">
        <v>286</v>
      </c>
      <c r="E146" s="272" t="s">
        <v>287</v>
      </c>
      <c r="F146" s="272" t="s">
        <v>288</v>
      </c>
      <c r="G146" s="272" t="s">
        <v>289</v>
      </c>
      <c r="H146" s="218" t="s">
        <v>290</v>
      </c>
      <c r="I146" s="273"/>
      <c r="J146" s="218" t="s">
        <v>290</v>
      </c>
      <c r="K146" s="272" t="s">
        <v>291</v>
      </c>
      <c r="L146" s="272" t="s">
        <v>292</v>
      </c>
      <c r="M146" s="272" t="s">
        <v>293</v>
      </c>
      <c r="N146" s="272" t="s">
        <v>294</v>
      </c>
      <c r="O146" s="272" t="s">
        <v>295</v>
      </c>
      <c r="P146" s="272" t="s">
        <v>296</v>
      </c>
      <c r="Q146" s="272" t="s">
        <v>297</v>
      </c>
      <c r="R146" s="272" t="s">
        <v>298</v>
      </c>
      <c r="S146" s="272" t="s">
        <v>299</v>
      </c>
      <c r="T146" s="272" t="s">
        <v>300</v>
      </c>
      <c r="U146" s="233"/>
    </row>
    <row r="147" spans="1:21" ht="56.25" customHeight="1">
      <c r="C147" s="221" t="s">
        <v>337</v>
      </c>
      <c r="D147" s="230">
        <f>IFERROR(SUM(D130:D137),"")</f>
        <v>1116389262.3399999</v>
      </c>
      <c r="E147" s="230">
        <f t="shared" ref="E147:T147" si="23">IFERROR(SUM(E130:E137),"")</f>
        <v>1239357971.0605998</v>
      </c>
      <c r="F147" s="230">
        <f t="shared" si="23"/>
        <v>1311180162.0729997</v>
      </c>
      <c r="G147" s="230">
        <f t="shared" si="23"/>
        <v>1406317798.2312179</v>
      </c>
      <c r="H147" s="230">
        <f t="shared" si="23"/>
        <v>1443702241.971</v>
      </c>
      <c r="I147" s="231"/>
      <c r="J147" s="230">
        <f t="shared" si="23"/>
        <v>1443702241.971</v>
      </c>
      <c r="K147" s="230">
        <f t="shared" si="23"/>
        <v>1498897127.0136368</v>
      </c>
      <c r="L147" s="230">
        <f t="shared" si="23"/>
        <v>1503820679.5949998</v>
      </c>
      <c r="M147" s="230">
        <f t="shared" si="23"/>
        <v>1535535256.7290821</v>
      </c>
      <c r="N147" s="230">
        <f t="shared" si="23"/>
        <v>1544179758.1560001</v>
      </c>
      <c r="O147" s="230">
        <f t="shared" si="23"/>
        <v>1657867090.191752</v>
      </c>
      <c r="P147" s="230">
        <f t="shared" si="23"/>
        <v>1621438955.4488399</v>
      </c>
      <c r="Q147" s="230">
        <f t="shared" si="23"/>
        <v>1466807527.0702028</v>
      </c>
      <c r="R147" s="230">
        <f t="shared" si="23"/>
        <v>0</v>
      </c>
      <c r="S147" s="230">
        <f t="shared" si="23"/>
        <v>0</v>
      </c>
      <c r="T147" s="230">
        <f t="shared" si="23"/>
        <v>0</v>
      </c>
      <c r="U147" s="232"/>
    </row>
    <row r="148" spans="1:21" ht="54.75" customHeight="1">
      <c r="C148" s="221" t="s">
        <v>319</v>
      </c>
      <c r="D148" s="230">
        <f>IF('3f WHD'!K$12&lt;&gt;"",SUMIF($K$38:$K$69,"="&amp;D$146,$G$38:$G$69)+SUMIF($J$38:$J$69,"="&amp;D$146,$G$38:$G$69),"")</f>
        <v>289086325</v>
      </c>
      <c r="E148" s="230">
        <f>IF('3f WHD'!L$12&lt;&gt;"",SUMIF($K$38:$K$69,"="&amp;E$146,$G$38:$G$69)+SUMIF($J$38:$J$69,"="&amp;E$146,$G$38:$G$69),"")</f>
        <v>287029215</v>
      </c>
      <c r="F148" s="230">
        <f>IF('3f WHD'!M$12&lt;&gt;"",SUMIF($K$38:$K$69,"="&amp;F$146,$G$38:$G$69)+SUMIF($J$38:$J$69,"="&amp;F$146,$G$38:$G$69),"")</f>
        <v>287428212</v>
      </c>
      <c r="G148" s="230">
        <f>IF('3f WHD'!N$12&lt;&gt;"",SUMIF($K$38:$K$69,"="&amp;G$146,$G$38:$G$69)+SUMIF($J$38:$J$69,"="&amp;G$146,$G$38:$G$69),"")</f>
        <v>284821302</v>
      </c>
      <c r="H148" s="230">
        <f>IF('3f WHD'!O$12&lt;&gt;"",SUMIF($K$38:$K$69,"="&amp;H$146,$G$38:$G$69)+SUMIF($J$38:$J$69,"="&amp;H$146,$G$38:$G$69),"")</f>
        <v>285658030</v>
      </c>
      <c r="I148" s="231"/>
      <c r="J148" s="230">
        <f>IF('3f WHD'!Q$12&lt;&gt;"",SUMIF($K$38:$K$69,"="&amp;J$146,$G$38:$G$69)+SUMIF($J$38:$J$69,"="&amp;J$146,$G$38:$G$69),"")</f>
        <v>285658030</v>
      </c>
      <c r="K148" s="230">
        <f>IF('3f WHD'!R$12&lt;&gt;"",SUMIF($K$38:$K$69,"="&amp;K$146,$G$38:$G$69)+SUMIF($J$38:$J$69,"="&amp;K$146,$G$38:$G$69),"")</f>
        <v>284998608</v>
      </c>
      <c r="L148" s="230">
        <f>IF('3f WHD'!S$12&lt;&gt;"",SUMIF($K$38:$K$69,"="&amp;L$146,$G$38:$G$69)+SUMIF($J$38:$J$69,"="&amp;L$146,$G$38:$G$69),"")</f>
        <v>275232817</v>
      </c>
      <c r="M148" s="230">
        <f>IF('3f WHD'!T$12&lt;&gt;"",SUMIF($K$38:$K$69,"="&amp;M$146,$G$38:$G$69)+SUMIF($J$38:$J$69,"="&amp;M$146,$G$38:$G$69),"")</f>
        <v>273686938</v>
      </c>
      <c r="N148" s="230">
        <f>IF('3f WHD'!U$12&lt;&gt;"",SUMIF($K$38:$K$69,"="&amp;N$146,$G$38:$G$69)+SUMIF($J$38:$J$69,"="&amp;N$146,$G$38:$G$69),"")</f>
        <v>275266021</v>
      </c>
      <c r="O148" s="230">
        <f>IF('3f WHD'!V$12&lt;&gt;"",SUMIF($K$38:$K$69,"="&amp;O$146,$G$38:$G$69)+SUMIF($J$38:$J$69,"="&amp;O$146,$G$38:$G$69),"")</f>
        <v>261785742</v>
      </c>
      <c r="P148" s="230">
        <f>IF('3f WHD'!W$12&lt;&gt;"",SUMIF($K$38:$K$69,"="&amp;P$146,$G$38:$G$69)+SUMIF($J$38:$J$69,"="&amp;P$146,$G$38:$G$69),"")</f>
        <v>257458677.59999999</v>
      </c>
      <c r="Q148" s="230">
        <f>IF('3f WHD'!X$12&lt;&gt;"",SUMIF($K$38:$K$69,"="&amp;Q$146,$G$38:$G$69)+SUMIF($J$38:$J$69,"="&amp;Q$146,$G$38:$G$69),"")</f>
        <v>265213181.05699998</v>
      </c>
      <c r="R148" s="230" t="str">
        <f>IF('3f WHD'!Y$12&lt;&gt;"",SUMIF($K$38:$K$69,"="&amp;R$146,$G$38:$G$69)+SUMIF($J$38:$J$69,"="&amp;R$146,$G$38:$G$69),"")</f>
        <v/>
      </c>
      <c r="S148" s="230" t="str">
        <f>IF('3f WHD'!Z$12&lt;&gt;"",SUMIF($K$38:$K$69,"="&amp;S$146,$G$38:$G$69)+SUMIF($J$38:$J$69,"="&amp;S$146,$G$38:$G$69),"")</f>
        <v/>
      </c>
      <c r="T148" s="230" t="str">
        <f>IF('3f WHD'!AA$12&lt;&gt;"",SUMIF($K$38:$K$69,"="&amp;T$146,$G$38:$G$69)+SUMIF($J$38:$J$69,"="&amp;T$146,$G$38:$G$69),"")</f>
        <v/>
      </c>
    </row>
    <row r="149" spans="1:21" ht="64.150000000000006" customHeight="1">
      <c r="C149" s="221" t="s">
        <v>353</v>
      </c>
      <c r="D149" s="230">
        <f>IF('3f WHD'!K$12&lt;&gt;"",SUMIF($K$38:$K$69,"="&amp;D$146,$H$38:$H$69)+SUMIF($J$38:$J$69,"="&amp;D$146,$H$38:$H$69),"")</f>
        <v>0</v>
      </c>
      <c r="E149" s="230">
        <f>IF('3f WHD'!L$12&lt;&gt;"",SUMIF($K$38:$K$69,"="&amp;E$146,$H$38:$H$69)+SUMIF($J$38:$J$69,"="&amp;E$146,$H$38:$H$69),"")</f>
        <v>4058627</v>
      </c>
      <c r="F149" s="230">
        <f>IF('3f WHD'!M$12&lt;&gt;"",SUMIF($K$38:$K$69,"="&amp;F$146,$H$38:$H$69)+SUMIF($J$38:$J$69,"="&amp;F$146,$H$38:$H$69),"")</f>
        <v>8117254</v>
      </c>
      <c r="G149" s="230">
        <f>IF('3f WHD'!N$12&lt;&gt;"",SUMIF($K$38:$K$69,"="&amp;G$146,$H$38:$H$69)+SUMIF($J$38:$J$69,"="&amp;G$146,$H$38:$H$69),"")</f>
        <v>8523116.6999999993</v>
      </c>
      <c r="H149" s="230">
        <f>IF('3f WHD'!O$12&lt;&gt;"",SUMIF($K$38:$K$69,"="&amp;H$146,$H$38:$H$69)+SUMIF($J$38:$J$69,"="&amp;H$146,$H$38:$H$69),"")</f>
        <v>8928979.4000000004</v>
      </c>
      <c r="I149" s="231"/>
      <c r="J149" s="230">
        <f>IF('3f WHD'!Q$12&lt;&gt;"",SUMIF($K$38:$K$69,"="&amp;J$146,$H$38:$H$69)+SUMIF($J$38:$J$69,"="&amp;J$146,$H$38:$H$69),"")</f>
        <v>8928979.4000000004</v>
      </c>
      <c r="K149" s="230">
        <f>IF('3f WHD'!R$12&lt;&gt;"",SUMIF($K$38:$K$69,"="&amp;K$146,$H$38:$H$69)+SUMIF($J$38:$J$69,"="&amp;K$146,$H$38:$H$69),"")</f>
        <v>9375428.370000001</v>
      </c>
      <c r="L149" s="230">
        <f>IF('3f WHD'!S$12&lt;&gt;"",SUMIF($K$38:$K$69,"="&amp;L$146,$H$38:$H$69)+SUMIF($J$38:$J$69,"="&amp;L$146,$H$38:$H$69),"")</f>
        <v>9821877.3400000017</v>
      </c>
      <c r="M149" s="230">
        <f>IF('3f WHD'!T$12&lt;&gt;"",SUMIF($K$38:$K$69,"="&amp;M$146,$H$38:$H$69)+SUMIF($J$38:$J$69,"="&amp;M$146,$H$38:$H$69),"")</f>
        <v>10312971.207000002</v>
      </c>
      <c r="N149" s="230">
        <f>IF('3f WHD'!U$12&lt;&gt;"",SUMIF($K$38:$K$69,"="&amp;N$146,$H$38:$H$69)+SUMIF($J$38:$J$69,"="&amp;N$146,$H$38:$H$69),"")</f>
        <v>10804065.074000003</v>
      </c>
      <c r="O149" s="230">
        <f>IF('3f WHD'!V$12&lt;&gt;"",SUMIF($K$38:$K$69,"="&amp;O$146,$H$38:$H$69)+SUMIF($J$38:$J$69,"="&amp;O$146,$H$38:$H$69),"")</f>
        <v>11344268.327700004</v>
      </c>
      <c r="P149" s="230">
        <f>IF('3f WHD'!W$12&lt;&gt;"",SUMIF($K$38:$K$69,"="&amp;P$146,$H$38:$H$69)+SUMIF($J$38:$J$69,"="&amp;P$146,$H$38:$H$69),"")</f>
        <v>11884471.581400003</v>
      </c>
      <c r="Q149" s="230">
        <f>IF('3f WHD'!X$12&lt;&gt;"",SUMIF($K$38:$K$69,"="&amp;Q$146,$H$38:$H$69)+SUMIF($J$38:$J$69,"="&amp;Q$146,$H$38:$H$69),"")</f>
        <v>12478695.160470003</v>
      </c>
      <c r="R149" s="230" t="str">
        <f>IF('3f WHD'!Y$12&lt;&gt;"",SUMIF($K$38:$K$69,"="&amp;R$146,$H$38:$H$69)+SUMIF($J$38:$J$69,"="&amp;R$146,$H$38:$H$69),"")</f>
        <v/>
      </c>
      <c r="S149" s="230" t="str">
        <f>IF('3f WHD'!Z$12&lt;&gt;"",SUMIF($K$38:$K$69,"="&amp;S$146,$H$38:$H$69)+SUMIF($J$38:$J$69,"="&amp;S$146,$H$38:$H$69),"")</f>
        <v/>
      </c>
      <c r="T149" s="230" t="str">
        <f>IF('3f WHD'!AA$12&lt;&gt;"",SUMIF($K$38:$K$69,"="&amp;T$146,$H$38:$H$69)+SUMIF($J$38:$J$69,"="&amp;T$146,$H$38:$H$69),"")</f>
        <v/>
      </c>
    </row>
    <row r="150" spans="1:21" ht="49.15" customHeight="1">
      <c r="C150" s="221" t="s">
        <v>339</v>
      </c>
      <c r="D150" s="230">
        <f>IF('3f WHD'!K$12&lt;&gt;"",SUMIF($K$38:$K$69,"="&amp;D$146,$I$38:$I$69)+SUMIF($J$38:$J$69,"="&amp;D$146,$I$38:$I$69),"")</f>
        <v>0</v>
      </c>
      <c r="E150" s="230">
        <f>IF('3f WHD'!L$12&lt;&gt;"",SUMIF($K$38:$K$69,"="&amp;E$146,$I$38:$I$69)+SUMIF($J$38:$J$69,"="&amp;E$146,$I$38:$I$69),"")</f>
        <v>0</v>
      </c>
      <c r="F150" s="230">
        <f>IF('3f WHD'!M$12&lt;&gt;"",SUMIF($K$38:$K$69,"="&amp;F$146,$I$38:$I$69)+SUMIF($J$38:$J$69,"="&amp;F$146,$I$38:$I$69),"")</f>
        <v>0</v>
      </c>
      <c r="G150" s="230">
        <f>IF('3f WHD'!N$12&lt;&gt;"",SUMIF($K$38:$K$69,"="&amp;G$146,$I$38:$I$69)+SUMIF($J$38:$J$69,"="&amp;G$146,$I$38:$I$69),"")</f>
        <v>0</v>
      </c>
      <c r="H150" s="230">
        <f>IF('3f WHD'!O$12&lt;&gt;"",SUMIF($K$38:$K$69,"="&amp;H$146,$I$38:$I$69)+SUMIF($J$38:$J$69,"="&amp;H$146,$I$38:$I$69),"")</f>
        <v>0</v>
      </c>
      <c r="I150" s="231"/>
      <c r="J150" s="230">
        <f>IF('3f WHD'!Q$12&lt;&gt;"",SUMIF($K$38:$K$69,"="&amp;J$146,$I$38:$I$69)+SUMIF($J$38:$J$69,"="&amp;J$146,$I$38:$I$69),"")</f>
        <v>0</v>
      </c>
      <c r="K150" s="230">
        <f>IF('3f WHD'!R$12&lt;&gt;"",SUMIF($K$38:$K$69,"="&amp;K$146,$I$38:$I$69)+SUMIF($J$38:$J$69,"="&amp;K$146,$I$38:$I$69),"")</f>
        <v>0</v>
      </c>
      <c r="L150" s="230">
        <f>IF('3f WHD'!S$12&lt;&gt;"",SUMIF($K$38:$K$69,"="&amp;L$146,$I$38:$I$69)+SUMIF($J$38:$J$69,"="&amp;L$146,$I$38:$I$69),"")</f>
        <v>0</v>
      </c>
      <c r="M150" s="230">
        <f>IF('3f WHD'!T$12&lt;&gt;"",SUMIF($K$38:$K$69,"="&amp;M$146,$I$38:$I$69)+SUMIF($J$38:$J$69,"="&amp;M$146,$I$38:$I$69),"")</f>
        <v>4430396.3839999996</v>
      </c>
      <c r="N150" s="230">
        <f>IF('3f WHD'!U$12&lt;&gt;"",SUMIF($K$38:$K$69,"="&amp;N$146,$I$38:$I$69)+SUMIF($J$38:$J$69,"="&amp;N$146,$I$38:$I$69),"")</f>
        <v>8736597.3889999986</v>
      </c>
      <c r="O150" s="230">
        <f>IF('3f WHD'!V$12&lt;&gt;"",SUMIF($K$38:$K$69,"="&amp;O$146,$I$38:$I$69)+SUMIF($J$38:$J$69,"="&amp;O$146,$I$38:$I$69),"")</f>
        <v>8423668.2469999995</v>
      </c>
      <c r="P150" s="230">
        <f>IF('3f WHD'!W$12&lt;&gt;"",SUMIF($K$38:$K$69,"="&amp;P$146,$I$38:$I$69)+SUMIF($J$38:$J$69,"="&amp;P$146,$I$38:$I$69),"")</f>
        <v>8798806.6639999989</v>
      </c>
      <c r="Q150" s="230">
        <f>IF('3f WHD'!X$12&lt;&gt;"",SUMIF($K$38:$K$69,"="&amp;Q$146,$I$38:$I$69)+SUMIF($J$38:$J$69,"="&amp;Q$146,$I$38:$I$69),"")</f>
        <v>9639861.3670000006</v>
      </c>
      <c r="R150" s="230" t="str">
        <f>IF('3f WHD'!Y$12&lt;&gt;"",SUMIF($K$38:$K$69,"="&amp;R$146,$I$38:$I$69)+SUMIF($J$38:$J$69,"="&amp;R$146,$I$38:$I$69),"")</f>
        <v/>
      </c>
      <c r="S150" s="230" t="str">
        <f>IF('3f WHD'!Z$12&lt;&gt;"",SUMIF($K$38:$K$69,"="&amp;S$146,$I$38:$I$69)+SUMIF($J$38:$J$69,"="&amp;S$146,$I$38:$I$69),"")</f>
        <v/>
      </c>
      <c r="T150" s="230" t="str">
        <f>IF('3f WHD'!AA$12&lt;&gt;"",SUMIF($K$38:$K$69,"="&amp;T$146,$I$38:$I$69)+SUMIF($J$38:$J$69,"="&amp;T$146,$I$38:$I$69),"")</f>
        <v/>
      </c>
    </row>
    <row r="151" spans="1:21"/>
    <row r="152" spans="1:21"/>
    <row r="153" spans="1:21" ht="55.5" customHeight="1">
      <c r="C153" s="221" t="s">
        <v>322</v>
      </c>
      <c r="D153" s="270">
        <f>IFERROR(D147/(D148-D149-D150),"-")</f>
        <v>3.86178509945083</v>
      </c>
      <c r="E153" s="270">
        <f t="shared" ref="E153:T153" si="24">IFERROR(E147/(E148-E149-E150),"-")</f>
        <v>4.3798119791184789</v>
      </c>
      <c r="F153" s="270">
        <f t="shared" si="24"/>
        <v>4.6943384228877969</v>
      </c>
      <c r="G153" s="270">
        <f t="shared" si="24"/>
        <v>5.0898553557427864</v>
      </c>
      <c r="H153" s="270">
        <f t="shared" si="24"/>
        <v>5.2170245185345925</v>
      </c>
      <c r="I153" s="231"/>
      <c r="J153" s="270">
        <f t="shared" si="24"/>
        <v>5.2170245185345925</v>
      </c>
      <c r="K153" s="270">
        <f t="shared" si="24"/>
        <v>5.4382114342696974</v>
      </c>
      <c r="L153" s="270">
        <f t="shared" si="24"/>
        <v>5.6660086487823103</v>
      </c>
      <c r="M153" s="270">
        <f t="shared" si="24"/>
        <v>5.9299995528126548</v>
      </c>
      <c r="N153" s="270">
        <f t="shared" si="24"/>
        <v>6.0384303183314465</v>
      </c>
      <c r="O153" s="240">
        <f t="shared" si="24"/>
        <v>6.8501864450773278</v>
      </c>
      <c r="P153" s="240">
        <f t="shared" si="24"/>
        <v>6.8480043107034856</v>
      </c>
      <c r="Q153" s="240">
        <f t="shared" si="24"/>
        <v>6.0338953603312691</v>
      </c>
      <c r="R153" s="240" t="str">
        <f t="shared" si="24"/>
        <v>-</v>
      </c>
      <c r="S153" s="240" t="str">
        <f t="shared" si="24"/>
        <v>-</v>
      </c>
      <c r="T153" s="240" t="str">
        <f t="shared" si="24"/>
        <v>-</v>
      </c>
    </row>
    <row r="154" spans="1:21"/>
    <row r="155" spans="1:21"/>
  </sheetData>
  <mergeCells count="6">
    <mergeCell ref="B3:O3"/>
    <mergeCell ref="C143:C144"/>
    <mergeCell ref="D143:N143"/>
    <mergeCell ref="D144:N144"/>
    <mergeCell ref="O143:T143"/>
    <mergeCell ref="O144:T144"/>
  </mergeCell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79998168889431442"/>
    <pageSetUpPr autoPageBreaks="0"/>
  </sheetPr>
  <dimension ref="A1:AA82"/>
  <sheetViews>
    <sheetView topLeftCell="Q47" zoomScale="85" zoomScaleNormal="85" workbookViewId="0">
      <selection activeCell="AA53" sqref="AA53"/>
    </sheetView>
  </sheetViews>
  <sheetFormatPr defaultColWidth="0" defaultRowHeight="13.5" zeroHeight="1"/>
  <cols>
    <col min="1" max="1" width="9" customWidth="1"/>
    <col min="2" max="2" width="12.61328125" customWidth="1"/>
    <col min="3" max="3" width="9" customWidth="1"/>
    <col min="4" max="4" width="19.765625" customWidth="1"/>
    <col min="5" max="5" width="25" customWidth="1"/>
    <col min="6" max="6" width="2.4609375" customWidth="1"/>
    <col min="7" max="14" width="15.61328125" customWidth="1"/>
    <col min="15" max="15" width="2.4609375" customWidth="1"/>
    <col min="16" max="26" width="15.61328125" customWidth="1"/>
    <col min="27" max="27" width="9" customWidth="1"/>
  </cols>
  <sheetData>
    <row r="1" spans="1:27" s="2" customFormat="1" ht="12.75" customHeight="1"/>
    <row r="2" spans="1:27" s="2" customFormat="1" ht="18.75" customHeight="1">
      <c r="B2" s="57" t="s">
        <v>190</v>
      </c>
      <c r="C2" s="57"/>
      <c r="D2" s="57"/>
      <c r="E2" s="57"/>
      <c r="F2" s="57"/>
    </row>
    <row r="3" spans="1:27" s="2" customFormat="1" ht="28.5" customHeight="1">
      <c r="B3" s="333" t="s">
        <v>270</v>
      </c>
      <c r="C3" s="333"/>
      <c r="D3" s="333"/>
      <c r="E3" s="333"/>
      <c r="F3" s="333"/>
      <c r="G3" s="333"/>
      <c r="H3" s="333"/>
      <c r="I3" s="56"/>
      <c r="J3" s="56"/>
      <c r="K3" s="56"/>
      <c r="L3" s="56"/>
      <c r="M3" s="56"/>
      <c r="N3" s="56"/>
      <c r="O3" s="56"/>
      <c r="P3" s="56"/>
      <c r="Q3" s="56"/>
    </row>
    <row r="4" spans="1:27" s="2" customFormat="1" ht="12.75" customHeight="1"/>
    <row r="5" spans="1:27" s="25" customFormat="1">
      <c r="G5" s="88"/>
      <c r="H5" s="94"/>
      <c r="I5" s="94"/>
      <c r="J5" s="94"/>
      <c r="K5" s="94"/>
      <c r="L5" s="94"/>
      <c r="P5" s="88"/>
    </row>
    <row r="6" spans="1:27" s="25" customFormat="1"/>
    <row r="7" spans="1:27">
      <c r="A7" s="126"/>
      <c r="B7" s="127" t="s">
        <v>202</v>
      </c>
      <c r="C7" s="126"/>
      <c r="D7" s="126"/>
      <c r="E7" s="126"/>
      <c r="F7" s="126"/>
      <c r="G7" s="126"/>
      <c r="H7" s="126"/>
      <c r="I7" s="126"/>
      <c r="J7" s="126"/>
      <c r="K7" s="126"/>
      <c r="L7" s="126"/>
      <c r="M7" s="488"/>
      <c r="N7" s="488"/>
      <c r="O7" s="488"/>
      <c r="P7" s="488"/>
      <c r="Q7" s="488"/>
      <c r="R7" s="488"/>
      <c r="S7" s="488"/>
      <c r="T7" s="488"/>
      <c r="U7" s="488"/>
      <c r="V7" s="488"/>
      <c r="W7" s="488"/>
      <c r="X7" s="488"/>
      <c r="Y7" s="488"/>
      <c r="Z7" s="488"/>
      <c r="AA7" s="488"/>
    </row>
    <row r="8" spans="1:27" s="25" customFormat="1"/>
    <row r="9" spans="1:27">
      <c r="A9" s="25"/>
      <c r="B9" s="493" t="s">
        <v>271</v>
      </c>
      <c r="C9" s="490" t="s">
        <v>150</v>
      </c>
      <c r="D9" s="489" t="s">
        <v>229</v>
      </c>
      <c r="E9" s="491"/>
      <c r="F9" s="44"/>
      <c r="G9" s="356" t="s">
        <v>231</v>
      </c>
      <c r="H9" s="357"/>
      <c r="I9" s="357"/>
      <c r="J9" s="357"/>
      <c r="K9" s="357"/>
      <c r="L9" s="357"/>
      <c r="M9" s="357"/>
      <c r="N9" s="358"/>
      <c r="O9" s="188"/>
      <c r="P9" s="320" t="s">
        <v>232</v>
      </c>
      <c r="Q9" s="321"/>
      <c r="R9" s="321"/>
      <c r="S9" s="321"/>
      <c r="T9" s="321"/>
      <c r="U9" s="321"/>
      <c r="V9" s="321"/>
      <c r="W9" s="321"/>
      <c r="X9" s="321"/>
      <c r="Y9" s="321"/>
      <c r="Z9" s="322"/>
    </row>
    <row r="10" spans="1:27" ht="12.75" customHeight="1">
      <c r="A10" s="25"/>
      <c r="B10" s="493"/>
      <c r="C10" s="490"/>
      <c r="D10" s="489"/>
      <c r="E10" s="492"/>
      <c r="F10" s="44"/>
      <c r="G10" s="323" t="s">
        <v>233</v>
      </c>
      <c r="H10" s="324"/>
      <c r="I10" s="324"/>
      <c r="J10" s="324"/>
      <c r="K10" s="324"/>
      <c r="L10" s="324"/>
      <c r="M10" s="324"/>
      <c r="N10" s="325"/>
      <c r="O10" s="188"/>
      <c r="P10" s="326" t="s">
        <v>234</v>
      </c>
      <c r="Q10" s="327"/>
      <c r="R10" s="327"/>
      <c r="S10" s="327"/>
      <c r="T10" s="327"/>
      <c r="U10" s="327"/>
      <c r="V10" s="327"/>
      <c r="W10" s="327"/>
      <c r="X10" s="327"/>
      <c r="Y10" s="327"/>
      <c r="Z10" s="328"/>
    </row>
    <row r="11" spans="1:27" ht="25.5" customHeight="1">
      <c r="A11" s="25"/>
      <c r="B11" s="493"/>
      <c r="C11" s="490"/>
      <c r="D11" s="489"/>
      <c r="E11" s="133" t="s">
        <v>103</v>
      </c>
      <c r="F11" s="44"/>
      <c r="G11" s="49" t="s">
        <v>97</v>
      </c>
      <c r="H11" s="49" t="s">
        <v>99</v>
      </c>
      <c r="I11" s="49" t="s">
        <v>93</v>
      </c>
      <c r="J11" s="49" t="s">
        <v>94</v>
      </c>
      <c r="K11" s="49" t="s">
        <v>47</v>
      </c>
      <c r="L11" s="50" t="s">
        <v>46</v>
      </c>
      <c r="M11" s="49" t="s">
        <v>48</v>
      </c>
      <c r="N11" s="49" t="s">
        <v>168</v>
      </c>
      <c r="O11" s="44"/>
      <c r="P11" s="45" t="s">
        <v>224</v>
      </c>
      <c r="Q11" s="45" t="s">
        <v>2</v>
      </c>
      <c r="R11" s="45" t="s">
        <v>3</v>
      </c>
      <c r="S11" s="51" t="s">
        <v>4</v>
      </c>
      <c r="T11" s="45" t="s">
        <v>5</v>
      </c>
      <c r="U11" s="45" t="s">
        <v>6</v>
      </c>
      <c r="V11" s="45" t="s">
        <v>7</v>
      </c>
      <c r="W11" s="45" t="s">
        <v>8</v>
      </c>
      <c r="X11" s="45" t="s">
        <v>9</v>
      </c>
      <c r="Y11" s="45" t="s">
        <v>10</v>
      </c>
      <c r="Z11" s="45" t="s">
        <v>11</v>
      </c>
    </row>
    <row r="12" spans="1:27" ht="15" customHeight="1">
      <c r="A12" s="25"/>
      <c r="B12" s="493"/>
      <c r="C12" s="490"/>
      <c r="D12" s="489"/>
      <c r="E12" s="133" t="s">
        <v>49</v>
      </c>
      <c r="F12" s="44"/>
      <c r="G12" s="47" t="s">
        <v>98</v>
      </c>
      <c r="H12" s="47" t="s">
        <v>90</v>
      </c>
      <c r="I12" s="47" t="s">
        <v>91</v>
      </c>
      <c r="J12" s="47" t="s">
        <v>92</v>
      </c>
      <c r="K12" s="47" t="s">
        <v>50</v>
      </c>
      <c r="L12" s="48" t="s">
        <v>51</v>
      </c>
      <c r="M12" s="47" t="s">
        <v>18</v>
      </c>
      <c r="N12" s="47" t="s">
        <v>169</v>
      </c>
      <c r="O12" s="44"/>
      <c r="P12" s="47" t="s">
        <v>104</v>
      </c>
      <c r="Q12" s="47" t="s">
        <v>19</v>
      </c>
      <c r="R12" s="47" t="s">
        <v>40</v>
      </c>
      <c r="S12" s="52" t="s">
        <v>20</v>
      </c>
      <c r="T12" s="47" t="s">
        <v>41</v>
      </c>
      <c r="U12" s="47" t="s">
        <v>21</v>
      </c>
      <c r="V12" s="47" t="s">
        <v>42</v>
      </c>
      <c r="W12" s="47" t="s">
        <v>22</v>
      </c>
      <c r="X12" s="47" t="s">
        <v>43</v>
      </c>
      <c r="Y12" s="47" t="s">
        <v>23</v>
      </c>
      <c r="Z12" s="47" t="s">
        <v>44</v>
      </c>
    </row>
    <row r="13" spans="1:27" ht="15" customHeight="1">
      <c r="A13" s="25"/>
      <c r="B13" s="493"/>
      <c r="C13" s="490"/>
      <c r="D13" s="489"/>
      <c r="E13" s="134" t="s">
        <v>55</v>
      </c>
      <c r="F13" s="44"/>
      <c r="G13" s="45" t="s">
        <v>88</v>
      </c>
      <c r="H13" s="45" t="s">
        <v>88</v>
      </c>
      <c r="I13" s="45" t="s">
        <v>89</v>
      </c>
      <c r="J13" s="45" t="s">
        <v>89</v>
      </c>
      <c r="K13" s="45" t="s">
        <v>52</v>
      </c>
      <c r="L13" s="46" t="s">
        <v>52</v>
      </c>
      <c r="M13" s="45" t="s">
        <v>34</v>
      </c>
      <c r="N13" s="45" t="s">
        <v>34</v>
      </c>
      <c r="O13" s="44"/>
      <c r="P13" s="45" t="s">
        <v>86</v>
      </c>
      <c r="Q13" s="45" t="s">
        <v>35</v>
      </c>
      <c r="R13" s="45" t="s">
        <v>35</v>
      </c>
      <c r="S13" s="51" t="s">
        <v>36</v>
      </c>
      <c r="T13" s="45" t="s">
        <v>36</v>
      </c>
      <c r="U13" s="45" t="s">
        <v>37</v>
      </c>
      <c r="V13" s="45" t="s">
        <v>37</v>
      </c>
      <c r="W13" s="45" t="s">
        <v>38</v>
      </c>
      <c r="X13" s="45" t="s">
        <v>38</v>
      </c>
      <c r="Y13" s="45" t="s">
        <v>39</v>
      </c>
      <c r="Z13" s="45" t="s">
        <v>39</v>
      </c>
    </row>
    <row r="14" spans="1:27" ht="12.75" customHeight="1">
      <c r="A14" s="25"/>
      <c r="B14" s="487" t="s">
        <v>272</v>
      </c>
      <c r="C14" s="131">
        <v>1</v>
      </c>
      <c r="D14" s="132" t="s">
        <v>152</v>
      </c>
      <c r="E14" s="486"/>
      <c r="F14" s="44"/>
      <c r="G14" s="186">
        <v>1.0949858793281448</v>
      </c>
      <c r="H14" s="186">
        <v>1.0949858793281448</v>
      </c>
      <c r="I14" s="186">
        <v>1.0949858793281448</v>
      </c>
      <c r="J14" s="186">
        <v>1.0949858793281448</v>
      </c>
      <c r="K14" s="186">
        <v>1.0949858793281448</v>
      </c>
      <c r="L14" s="186">
        <v>1.0949858793281448</v>
      </c>
      <c r="M14" s="186">
        <v>1.0834385940745799</v>
      </c>
      <c r="N14" s="186">
        <v>1.0834385940745799</v>
      </c>
      <c r="O14" s="44"/>
      <c r="P14" s="186">
        <v>1.0834385940745799</v>
      </c>
      <c r="Q14" s="186">
        <v>1.0890285431507547</v>
      </c>
      <c r="R14" s="186">
        <v>1.089038749889933</v>
      </c>
      <c r="S14" s="186">
        <v>1.0874483229921645</v>
      </c>
      <c r="T14" s="186">
        <v>1.0875029312038718</v>
      </c>
      <c r="U14" s="186">
        <v>1.08585979877342</v>
      </c>
      <c r="V14" s="186">
        <v>1.085848917745023</v>
      </c>
      <c r="W14" s="293">
        <v>1.0898115402143711</v>
      </c>
      <c r="X14" s="123"/>
      <c r="Y14" s="123"/>
      <c r="Z14" s="123"/>
    </row>
    <row r="15" spans="1:27">
      <c r="A15" s="25"/>
      <c r="B15" s="487"/>
      <c r="C15" s="131">
        <v>2</v>
      </c>
      <c r="D15" s="132" t="s">
        <v>153</v>
      </c>
      <c r="E15" s="486"/>
      <c r="F15" s="44"/>
      <c r="G15" s="186">
        <v>1.0708036775576268</v>
      </c>
      <c r="H15" s="186">
        <v>1.0708036775576268</v>
      </c>
      <c r="I15" s="186">
        <v>1.0708036775576268</v>
      </c>
      <c r="J15" s="186">
        <v>1.0708036775576268</v>
      </c>
      <c r="K15" s="186">
        <v>1.0708036775576268</v>
      </c>
      <c r="L15" s="186">
        <v>1.0708036775576268</v>
      </c>
      <c r="M15" s="186">
        <v>1.0708036775576268</v>
      </c>
      <c r="N15" s="186">
        <v>1.0708036775576268</v>
      </c>
      <c r="O15" s="44"/>
      <c r="P15" s="186">
        <v>1.0708036775576268</v>
      </c>
      <c r="Q15" s="186">
        <v>1.0679783265695075</v>
      </c>
      <c r="R15" s="186">
        <v>1.0679827167619282</v>
      </c>
      <c r="S15" s="186">
        <v>1.0679827167619282</v>
      </c>
      <c r="T15" s="186">
        <v>1.0679932251333426</v>
      </c>
      <c r="U15" s="186">
        <v>1.066763623447796</v>
      </c>
      <c r="V15" s="186">
        <v>1.066742956946414</v>
      </c>
      <c r="W15" s="293">
        <v>1.066742956946414</v>
      </c>
      <c r="X15" s="123"/>
      <c r="Y15" s="123"/>
      <c r="Z15" s="123"/>
    </row>
    <row r="16" spans="1:27">
      <c r="A16" s="25"/>
      <c r="B16" s="487"/>
      <c r="C16" s="131">
        <v>3</v>
      </c>
      <c r="D16" s="132" t="s">
        <v>154</v>
      </c>
      <c r="E16" s="486"/>
      <c r="F16" s="44"/>
      <c r="G16" s="186">
        <v>1.0817492877987211</v>
      </c>
      <c r="H16" s="186">
        <v>1.0817492877987211</v>
      </c>
      <c r="I16" s="186">
        <v>1.0817492877987211</v>
      </c>
      <c r="J16" s="186">
        <v>1.0817492877987211</v>
      </c>
      <c r="K16" s="186">
        <v>1.0817492877987211</v>
      </c>
      <c r="L16" s="186">
        <v>1.0817492877987211</v>
      </c>
      <c r="M16" s="186">
        <v>1.0832986726933644</v>
      </c>
      <c r="N16" s="186">
        <v>1.0832986726933644</v>
      </c>
      <c r="O16" s="44"/>
      <c r="P16" s="186">
        <v>1.0832986726933644</v>
      </c>
      <c r="Q16" s="186">
        <v>1.0826949605071026</v>
      </c>
      <c r="R16" s="186">
        <v>1.0827071120076854</v>
      </c>
      <c r="S16" s="186">
        <v>1.0809673614300677</v>
      </c>
      <c r="T16" s="186">
        <v>1.0810097968527648</v>
      </c>
      <c r="U16" s="186">
        <v>1.0808933110074093</v>
      </c>
      <c r="V16" s="186">
        <v>1.0808916214500004</v>
      </c>
      <c r="W16" s="293">
        <v>1.089365904855816</v>
      </c>
      <c r="X16" s="123"/>
      <c r="Y16" s="123"/>
      <c r="Z16" s="123"/>
    </row>
    <row r="17" spans="1:26">
      <c r="A17" s="25"/>
      <c r="B17" s="487"/>
      <c r="C17" s="131">
        <v>4</v>
      </c>
      <c r="D17" s="132" t="s">
        <v>155</v>
      </c>
      <c r="E17" s="486"/>
      <c r="F17" s="44"/>
      <c r="G17" s="186">
        <v>1.0949504131351664</v>
      </c>
      <c r="H17" s="186">
        <v>1.0949504131351664</v>
      </c>
      <c r="I17" s="186">
        <v>1.0949504131351664</v>
      </c>
      <c r="J17" s="186">
        <v>1.0949504131351664</v>
      </c>
      <c r="K17" s="186">
        <v>1.0949504131351664</v>
      </c>
      <c r="L17" s="186">
        <v>1.0949504131351664</v>
      </c>
      <c r="M17" s="186">
        <v>1.1027101049442916</v>
      </c>
      <c r="N17" s="186">
        <v>1.1027101049442916</v>
      </c>
      <c r="O17" s="44"/>
      <c r="P17" s="186">
        <v>1.1027101049442916</v>
      </c>
      <c r="Q17" s="186">
        <v>1.1047382103549057</v>
      </c>
      <c r="R17" s="186">
        <v>1.1047700847377127</v>
      </c>
      <c r="S17" s="186">
        <v>1.1117235831881356</v>
      </c>
      <c r="T17" s="186">
        <v>1.111788242398184</v>
      </c>
      <c r="U17" s="186">
        <v>1.1075253856072571</v>
      </c>
      <c r="V17" s="186">
        <v>1.107449123040477</v>
      </c>
      <c r="W17" s="293">
        <v>1.1161302471517789</v>
      </c>
      <c r="X17" s="123"/>
      <c r="Y17" s="123"/>
      <c r="Z17" s="123"/>
    </row>
    <row r="18" spans="1:26">
      <c r="A18" s="25"/>
      <c r="B18" s="487"/>
      <c r="C18" s="131">
        <v>5</v>
      </c>
      <c r="D18" s="132" t="s">
        <v>156</v>
      </c>
      <c r="E18" s="486"/>
      <c r="F18" s="44"/>
      <c r="G18" s="186">
        <v>1.0730548587765876</v>
      </c>
      <c r="H18" s="186">
        <v>1.0730548587765876</v>
      </c>
      <c r="I18" s="186">
        <v>1.0730548587765876</v>
      </c>
      <c r="J18" s="186">
        <v>1.0730548587765876</v>
      </c>
      <c r="K18" s="186">
        <v>1.0730548587765876</v>
      </c>
      <c r="L18" s="186">
        <v>1.0730548587765876</v>
      </c>
      <c r="M18" s="186">
        <v>1.0707055607528237</v>
      </c>
      <c r="N18" s="186">
        <v>1.0707055607528237</v>
      </c>
      <c r="O18" s="44"/>
      <c r="P18" s="186">
        <v>1.0707055607528237</v>
      </c>
      <c r="Q18" s="186">
        <v>1.0707055607528237</v>
      </c>
      <c r="R18" s="186">
        <v>1.0707118844597545</v>
      </c>
      <c r="S18" s="186">
        <v>1.076061726095664</v>
      </c>
      <c r="T18" s="186">
        <v>1.0760783378482837</v>
      </c>
      <c r="U18" s="186">
        <v>1.0760783378482837</v>
      </c>
      <c r="V18" s="186">
        <v>1.0760390106188671</v>
      </c>
      <c r="W18" s="293">
        <v>1.0791575380439684</v>
      </c>
      <c r="X18" s="123"/>
      <c r="Y18" s="123"/>
      <c r="Z18" s="123"/>
    </row>
    <row r="19" spans="1:26">
      <c r="A19" s="25"/>
      <c r="B19" s="487"/>
      <c r="C19" s="131">
        <v>6</v>
      </c>
      <c r="D19" s="132" t="s">
        <v>157</v>
      </c>
      <c r="E19" s="486"/>
      <c r="F19" s="44"/>
      <c r="G19" s="186">
        <v>1.0817237587088393</v>
      </c>
      <c r="H19" s="186">
        <v>1.0817237587088393</v>
      </c>
      <c r="I19" s="186">
        <v>1.0817237587088393</v>
      </c>
      <c r="J19" s="186">
        <v>1.0817237587088393</v>
      </c>
      <c r="K19" s="186">
        <v>1.0817237587088393</v>
      </c>
      <c r="L19" s="186">
        <v>1.0817237587088393</v>
      </c>
      <c r="M19" s="186">
        <v>1.0767941226979461</v>
      </c>
      <c r="N19" s="186">
        <v>1.0767941226979461</v>
      </c>
      <c r="O19" s="44"/>
      <c r="P19" s="186">
        <v>1.0767941226979461</v>
      </c>
      <c r="Q19" s="186">
        <v>1.0710928235838431</v>
      </c>
      <c r="R19" s="186">
        <v>1.071099196605285</v>
      </c>
      <c r="S19" s="186">
        <v>1.067915659388986</v>
      </c>
      <c r="T19" s="186">
        <v>1.0679299736846177</v>
      </c>
      <c r="U19" s="186">
        <v>1.0675895241245954</v>
      </c>
      <c r="V19" s="186">
        <v>1.0675618007345877</v>
      </c>
      <c r="W19" s="293">
        <v>1.0690508467768913</v>
      </c>
      <c r="X19" s="123"/>
      <c r="Y19" s="123"/>
      <c r="Z19" s="123"/>
    </row>
    <row r="20" spans="1:26">
      <c r="A20" s="25"/>
      <c r="B20" s="487"/>
      <c r="C20" s="131">
        <v>7</v>
      </c>
      <c r="D20" s="132" t="s">
        <v>158</v>
      </c>
      <c r="E20" s="486"/>
      <c r="F20" s="44"/>
      <c r="G20" s="186">
        <v>1.0867587611282226</v>
      </c>
      <c r="H20" s="186">
        <v>1.0867587611282226</v>
      </c>
      <c r="I20" s="186">
        <v>1.0867587611282226</v>
      </c>
      <c r="J20" s="186">
        <v>1.0867587611282226</v>
      </c>
      <c r="K20" s="186">
        <v>1.0867587611282226</v>
      </c>
      <c r="L20" s="186">
        <v>1.0867587611282226</v>
      </c>
      <c r="M20" s="186">
        <v>1.0916466768035786</v>
      </c>
      <c r="N20" s="186">
        <v>1.0916466768035786</v>
      </c>
      <c r="O20" s="44"/>
      <c r="P20" s="186">
        <v>1.0916466768035786</v>
      </c>
      <c r="Q20" s="186">
        <v>1.0916466768035786</v>
      </c>
      <c r="R20" s="186">
        <v>1.0916562803436576</v>
      </c>
      <c r="S20" s="186">
        <v>1.089990558113566</v>
      </c>
      <c r="T20" s="186">
        <v>1.0900260398378245</v>
      </c>
      <c r="U20" s="186">
        <v>1.0817565992005873</v>
      </c>
      <c r="V20" s="186">
        <v>1.0817215490070475</v>
      </c>
      <c r="W20" s="293">
        <v>1.0817215490070475</v>
      </c>
      <c r="X20" s="123"/>
      <c r="Y20" s="123"/>
      <c r="Z20" s="123"/>
    </row>
    <row r="21" spans="1:26">
      <c r="A21" s="25"/>
      <c r="B21" s="487"/>
      <c r="C21" s="131">
        <v>8</v>
      </c>
      <c r="D21" s="132" t="s">
        <v>159</v>
      </c>
      <c r="E21" s="486"/>
      <c r="F21" s="44"/>
      <c r="G21" s="186">
        <v>1.0680311055811802</v>
      </c>
      <c r="H21" s="186">
        <v>1.0680311055811802</v>
      </c>
      <c r="I21" s="186">
        <v>1.0680311055811802</v>
      </c>
      <c r="J21" s="186">
        <v>1.0680311055811802</v>
      </c>
      <c r="K21" s="186">
        <v>1.0680311055811802</v>
      </c>
      <c r="L21" s="186">
        <v>1.0680311055811802</v>
      </c>
      <c r="M21" s="186">
        <v>1.0688564565692973</v>
      </c>
      <c r="N21" s="186">
        <v>1.0688564565692973</v>
      </c>
      <c r="O21" s="44"/>
      <c r="P21" s="186">
        <v>1.0688564565692973</v>
      </c>
      <c r="Q21" s="186">
        <v>1.0688564565692973</v>
      </c>
      <c r="R21" s="186">
        <v>1.0736224158915013</v>
      </c>
      <c r="S21" s="186">
        <v>1.0736224158915013</v>
      </c>
      <c r="T21" s="186">
        <v>1.077406104697348</v>
      </c>
      <c r="U21" s="186">
        <v>1.077406104697348</v>
      </c>
      <c r="V21" s="186">
        <v>1.0752006015161224</v>
      </c>
      <c r="W21" s="293">
        <v>1.0752006015161224</v>
      </c>
      <c r="X21" s="123"/>
      <c r="Y21" s="123"/>
      <c r="Z21" s="123"/>
    </row>
    <row r="22" spans="1:26">
      <c r="A22" s="25"/>
      <c r="B22" s="487"/>
      <c r="C22" s="131">
        <v>9</v>
      </c>
      <c r="D22" s="132" t="s">
        <v>160</v>
      </c>
      <c r="E22" s="486"/>
      <c r="F22" s="44"/>
      <c r="G22" s="186">
        <v>1.080351670843245</v>
      </c>
      <c r="H22" s="186">
        <v>1.080351670843245</v>
      </c>
      <c r="I22" s="186">
        <v>1.080351670843245</v>
      </c>
      <c r="J22" s="186">
        <v>1.080351670843245</v>
      </c>
      <c r="K22" s="186">
        <v>1.080351670843245</v>
      </c>
      <c r="L22" s="186">
        <v>1.080351670843245</v>
      </c>
      <c r="M22" s="186">
        <v>1.0756369005925197</v>
      </c>
      <c r="N22" s="186">
        <v>1.0756369005925197</v>
      </c>
      <c r="O22" s="44"/>
      <c r="P22" s="186">
        <v>1.0756369005925197</v>
      </c>
      <c r="Q22" s="186">
        <v>1.0774114382334907</v>
      </c>
      <c r="R22" s="186">
        <v>1.0774220296989658</v>
      </c>
      <c r="S22" s="186">
        <v>1.0798658355307653</v>
      </c>
      <c r="T22" s="186">
        <v>1.0799176512113269</v>
      </c>
      <c r="U22" s="186">
        <v>1.0786400560561302</v>
      </c>
      <c r="V22" s="186">
        <v>1.0786276808924873</v>
      </c>
      <c r="W22" s="293">
        <v>1.084666546557933</v>
      </c>
      <c r="X22" s="123"/>
      <c r="Y22" s="123"/>
      <c r="Z22" s="123"/>
    </row>
    <row r="23" spans="1:26">
      <c r="A23" s="25"/>
      <c r="B23" s="487"/>
      <c r="C23" s="131">
        <v>10</v>
      </c>
      <c r="D23" s="132" t="s">
        <v>161</v>
      </c>
      <c r="E23" s="486"/>
      <c r="F23" s="44"/>
      <c r="G23" s="186">
        <v>1.0742758754173296</v>
      </c>
      <c r="H23" s="186">
        <v>1.0742758754173296</v>
      </c>
      <c r="I23" s="186">
        <v>1.0742758754173296</v>
      </c>
      <c r="J23" s="186">
        <v>1.0742758754173296</v>
      </c>
      <c r="K23" s="186">
        <v>1.0742758754173296</v>
      </c>
      <c r="L23" s="186">
        <v>1.0742758754173296</v>
      </c>
      <c r="M23" s="186">
        <v>1.0694000273489142</v>
      </c>
      <c r="N23" s="186">
        <v>1.0694000273489142</v>
      </c>
      <c r="O23" s="44"/>
      <c r="P23" s="186">
        <v>1.0694000273489142</v>
      </c>
      <c r="Q23" s="186">
        <v>1.0694000273489142</v>
      </c>
      <c r="R23" s="186">
        <v>1.0694035133458974</v>
      </c>
      <c r="S23" s="186">
        <v>1.0654293985275314</v>
      </c>
      <c r="T23" s="186">
        <v>1.0654306319967486</v>
      </c>
      <c r="U23" s="186">
        <v>1.0654306319967486</v>
      </c>
      <c r="V23" s="186">
        <v>1.0654287528540021</v>
      </c>
      <c r="W23" s="293">
        <v>1.0767909211680142</v>
      </c>
      <c r="X23" s="123"/>
      <c r="Y23" s="123"/>
      <c r="Z23" s="123"/>
    </row>
    <row r="24" spans="1:26">
      <c r="A24" s="25"/>
      <c r="B24" s="487"/>
      <c r="C24" s="131">
        <v>11</v>
      </c>
      <c r="D24" s="132" t="s">
        <v>162</v>
      </c>
      <c r="E24" s="486"/>
      <c r="F24" s="44"/>
      <c r="G24" s="186">
        <v>1.0565426394469863</v>
      </c>
      <c r="H24" s="186">
        <v>1.0565426394469863</v>
      </c>
      <c r="I24" s="186">
        <v>1.0565426394469863</v>
      </c>
      <c r="J24" s="186">
        <v>1.0565426394469863</v>
      </c>
      <c r="K24" s="186">
        <v>1.0565426394469863</v>
      </c>
      <c r="L24" s="186">
        <v>1.0565426394469863</v>
      </c>
      <c r="M24" s="186">
        <v>1.0565426394469863</v>
      </c>
      <c r="N24" s="186">
        <v>1.0565426394469863</v>
      </c>
      <c r="O24" s="44"/>
      <c r="P24" s="186">
        <v>1.0565426394469863</v>
      </c>
      <c r="Q24" s="186">
        <v>1.0623768777468365</v>
      </c>
      <c r="R24" s="186">
        <v>1.0623787320838187</v>
      </c>
      <c r="S24" s="186">
        <v>1.0623787320838187</v>
      </c>
      <c r="T24" s="186">
        <v>1.0623836213497835</v>
      </c>
      <c r="U24" s="186">
        <v>1.0591084594872873</v>
      </c>
      <c r="V24" s="186">
        <v>1.0591076095358136</v>
      </c>
      <c r="W24" s="293">
        <v>1.0591076095358136</v>
      </c>
      <c r="X24" s="123"/>
      <c r="Y24" s="123"/>
      <c r="Z24" s="123"/>
    </row>
    <row r="25" spans="1:26">
      <c r="A25" s="25"/>
      <c r="B25" s="487"/>
      <c r="C25" s="131">
        <v>12</v>
      </c>
      <c r="D25" s="132" t="s">
        <v>163</v>
      </c>
      <c r="E25" s="486"/>
      <c r="F25" s="44"/>
      <c r="G25" s="186">
        <v>1.0956985955193892</v>
      </c>
      <c r="H25" s="186">
        <v>1.0956985955193892</v>
      </c>
      <c r="I25" s="186">
        <v>1.0956985955193892</v>
      </c>
      <c r="J25" s="186">
        <v>1.0956985955193892</v>
      </c>
      <c r="K25" s="186">
        <v>1.0956985955193892</v>
      </c>
      <c r="L25" s="186">
        <v>1.0956985955193892</v>
      </c>
      <c r="M25" s="186">
        <v>1.0864431465467139</v>
      </c>
      <c r="N25" s="186">
        <v>1.0864431465467139</v>
      </c>
      <c r="O25" s="44"/>
      <c r="P25" s="186">
        <v>1.0864431465467139</v>
      </c>
      <c r="Q25" s="186">
        <v>1.0860200708513319</v>
      </c>
      <c r="R25" s="186">
        <v>1.0860375000329994</v>
      </c>
      <c r="S25" s="186">
        <v>1.0921967722355264</v>
      </c>
      <c r="T25" s="186">
        <v>1.0922365269077137</v>
      </c>
      <c r="U25" s="186">
        <v>1.0932719860530218</v>
      </c>
      <c r="V25" s="186">
        <v>1.0932177423775433</v>
      </c>
      <c r="W25" s="293">
        <v>1.097123042698974</v>
      </c>
      <c r="X25" s="123"/>
      <c r="Y25" s="123"/>
      <c r="Z25" s="123"/>
    </row>
    <row r="26" spans="1:26">
      <c r="A26" s="25"/>
      <c r="B26" s="487"/>
      <c r="C26" s="131">
        <v>13</v>
      </c>
      <c r="D26" s="132" t="s">
        <v>164</v>
      </c>
      <c r="E26" s="486"/>
      <c r="F26" s="44"/>
      <c r="G26" s="186">
        <v>1.0883900439389949</v>
      </c>
      <c r="H26" s="186">
        <v>1.0883900439389949</v>
      </c>
      <c r="I26" s="186">
        <v>1.0883900439389949</v>
      </c>
      <c r="J26" s="186">
        <v>1.0883900439389949</v>
      </c>
      <c r="K26" s="186">
        <v>1.0883900439389949</v>
      </c>
      <c r="L26" s="186">
        <v>1.0883900439389949</v>
      </c>
      <c r="M26" s="186">
        <v>1.0979948305226443</v>
      </c>
      <c r="N26" s="186">
        <v>1.0979948305226443</v>
      </c>
      <c r="O26" s="44"/>
      <c r="P26" s="186">
        <v>1.0979948305226443</v>
      </c>
      <c r="Q26" s="186">
        <v>1.0974462547602135</v>
      </c>
      <c r="R26" s="186">
        <v>1.0974718912332098</v>
      </c>
      <c r="S26" s="186">
        <v>1.0982205595017869</v>
      </c>
      <c r="T26" s="186">
        <v>1.0982692248952142</v>
      </c>
      <c r="U26" s="186">
        <v>1.0992149951515648</v>
      </c>
      <c r="V26" s="186">
        <v>1.099143943244675</v>
      </c>
      <c r="W26" s="293">
        <v>1.1054630618610095</v>
      </c>
      <c r="X26" s="123"/>
      <c r="Y26" s="123"/>
      <c r="Z26" s="123"/>
    </row>
    <row r="27" spans="1:26">
      <c r="A27" s="25"/>
      <c r="B27" s="487"/>
      <c r="C27" s="131">
        <v>14</v>
      </c>
      <c r="D27" s="132" t="s">
        <v>165</v>
      </c>
      <c r="E27" s="486"/>
      <c r="F27" s="44"/>
      <c r="G27" s="186">
        <v>1.088775515935106</v>
      </c>
      <c r="H27" s="186">
        <v>1.088775515935106</v>
      </c>
      <c r="I27" s="186">
        <v>1.088775515935106</v>
      </c>
      <c r="J27" s="186">
        <v>1.088775515935106</v>
      </c>
      <c r="K27" s="186">
        <v>1.088775515935106</v>
      </c>
      <c r="L27" s="186">
        <v>1.088775515935106</v>
      </c>
      <c r="M27" s="186">
        <v>1.092418300179536</v>
      </c>
      <c r="N27" s="186">
        <v>1.092418300179536</v>
      </c>
      <c r="O27" s="44"/>
      <c r="P27" s="186">
        <v>1.092418300179536</v>
      </c>
      <c r="Q27" s="186">
        <v>1.092418300179536</v>
      </c>
      <c r="R27" s="186">
        <v>1.0872876840112828</v>
      </c>
      <c r="S27" s="186">
        <v>1.0872876840112828</v>
      </c>
      <c r="T27" s="186">
        <v>1.0964643498830797</v>
      </c>
      <c r="U27" s="186">
        <v>1.0964643498830797</v>
      </c>
      <c r="V27" s="186">
        <v>1.1033124404987553</v>
      </c>
      <c r="W27" s="293">
        <v>1.1033124404987553</v>
      </c>
      <c r="X27" s="123"/>
      <c r="Y27" s="123"/>
      <c r="Z27" s="123"/>
    </row>
    <row r="28" spans="1:26">
      <c r="A28" s="25"/>
      <c r="B28" s="484" t="s">
        <v>273</v>
      </c>
      <c r="C28" s="131">
        <v>1</v>
      </c>
      <c r="D28" s="132" t="s">
        <v>152</v>
      </c>
      <c r="E28" s="486"/>
      <c r="F28" s="44"/>
      <c r="G28" s="186">
        <v>1.0929819558782343</v>
      </c>
      <c r="H28" s="186">
        <v>1.0929819558782343</v>
      </c>
      <c r="I28" s="186">
        <v>1.0929819558782343</v>
      </c>
      <c r="J28" s="186">
        <v>1.0929819558782343</v>
      </c>
      <c r="K28" s="186">
        <v>1.0929819558782343</v>
      </c>
      <c r="L28" s="186">
        <v>1.0929819558782343</v>
      </c>
      <c r="M28" s="186">
        <v>1.0814814628367599</v>
      </c>
      <c r="N28" s="186">
        <v>1.0814814628367599</v>
      </c>
      <c r="O28" s="44"/>
      <c r="P28" s="186">
        <v>1.0814814628367599</v>
      </c>
      <c r="Q28" s="186">
        <v>1.0862979473417027</v>
      </c>
      <c r="R28" s="186">
        <v>1.086176033127406</v>
      </c>
      <c r="S28" s="186">
        <v>1.0849110833782238</v>
      </c>
      <c r="T28" s="186">
        <v>1.0848508233828325</v>
      </c>
      <c r="U28" s="186">
        <v>1.0833441013572565</v>
      </c>
      <c r="V28" s="186">
        <v>1.0833575087965104</v>
      </c>
      <c r="W28" s="293">
        <v>1.0871075085797932</v>
      </c>
      <c r="X28" s="123"/>
      <c r="Y28" s="123"/>
      <c r="Z28" s="123"/>
    </row>
    <row r="29" spans="1:26">
      <c r="A29" s="25"/>
      <c r="B29" s="484"/>
      <c r="C29" s="131">
        <v>2</v>
      </c>
      <c r="D29" s="132" t="s">
        <v>153</v>
      </c>
      <c r="E29" s="486"/>
      <c r="F29" s="44"/>
      <c r="G29" s="186">
        <v>1.0702269441411798</v>
      </c>
      <c r="H29" s="186">
        <v>1.0702269441411798</v>
      </c>
      <c r="I29" s="186">
        <v>1.0702269441411798</v>
      </c>
      <c r="J29" s="186">
        <v>1.0702269441411798</v>
      </c>
      <c r="K29" s="186">
        <v>1.0702269441411798</v>
      </c>
      <c r="L29" s="186">
        <v>1.0702269441411798</v>
      </c>
      <c r="M29" s="186">
        <v>1.0702269441411798</v>
      </c>
      <c r="N29" s="186">
        <v>1.0702269441411798</v>
      </c>
      <c r="O29" s="44"/>
      <c r="P29" s="186">
        <v>1.0702269441411798</v>
      </c>
      <c r="Q29" s="186">
        <v>1.0673651173302494</v>
      </c>
      <c r="R29" s="186">
        <v>1.0673385915884153</v>
      </c>
      <c r="S29" s="186">
        <v>1.0673385915884153</v>
      </c>
      <c r="T29" s="186">
        <v>1.0673244213509145</v>
      </c>
      <c r="U29" s="186">
        <v>1.0661481805009931</v>
      </c>
      <c r="V29" s="186">
        <v>1.066131162322463</v>
      </c>
      <c r="W29" s="293">
        <v>1.066131162322463</v>
      </c>
      <c r="X29" s="123"/>
      <c r="Y29" s="123"/>
      <c r="Z29" s="123"/>
    </row>
    <row r="30" spans="1:26">
      <c r="A30" s="25"/>
      <c r="B30" s="484"/>
      <c r="C30" s="131">
        <v>3</v>
      </c>
      <c r="D30" s="132" t="s">
        <v>154</v>
      </c>
      <c r="E30" s="486"/>
      <c r="F30" s="44"/>
      <c r="G30" s="186">
        <v>1.0794702750020808</v>
      </c>
      <c r="H30" s="186">
        <v>1.0794702750020808</v>
      </c>
      <c r="I30" s="186">
        <v>1.0794702750020808</v>
      </c>
      <c r="J30" s="186">
        <v>1.0794702750020808</v>
      </c>
      <c r="K30" s="186">
        <v>1.0794702750020808</v>
      </c>
      <c r="L30" s="186">
        <v>1.0794702750020808</v>
      </c>
      <c r="M30" s="186">
        <v>1.0806862799422217</v>
      </c>
      <c r="N30" s="186">
        <v>1.0806862799422217</v>
      </c>
      <c r="O30" s="44"/>
      <c r="P30" s="186">
        <v>1.0806862799422217</v>
      </c>
      <c r="Q30" s="186">
        <v>1.0792718084943291</v>
      </c>
      <c r="R30" s="186">
        <v>1.0791302963588514</v>
      </c>
      <c r="S30" s="186">
        <v>1.0775445345864723</v>
      </c>
      <c r="T30" s="186">
        <v>1.0774334280571309</v>
      </c>
      <c r="U30" s="186">
        <v>1.0775463030038692</v>
      </c>
      <c r="V30" s="186">
        <v>1.077576334849796</v>
      </c>
      <c r="W30" s="293">
        <v>1.0855292496768039</v>
      </c>
      <c r="X30" s="123"/>
      <c r="Y30" s="123"/>
      <c r="Z30" s="123"/>
    </row>
    <row r="31" spans="1:26">
      <c r="A31" s="25"/>
      <c r="B31" s="484"/>
      <c r="C31" s="131">
        <v>4</v>
      </c>
      <c r="D31" s="132" t="s">
        <v>155</v>
      </c>
      <c r="E31" s="486"/>
      <c r="F31" s="44"/>
      <c r="G31" s="186">
        <v>1.0918650447973948</v>
      </c>
      <c r="H31" s="186">
        <v>1.0918650447973948</v>
      </c>
      <c r="I31" s="186">
        <v>1.0918650447973948</v>
      </c>
      <c r="J31" s="186">
        <v>1.0918650447973948</v>
      </c>
      <c r="K31" s="186">
        <v>1.0918650447973948</v>
      </c>
      <c r="L31" s="186">
        <v>1.0918650447973948</v>
      </c>
      <c r="M31" s="186">
        <v>1.0992619858752828</v>
      </c>
      <c r="N31" s="186">
        <v>1.0992619858752828</v>
      </c>
      <c r="O31" s="44"/>
      <c r="P31" s="186">
        <v>1.0992619858752828</v>
      </c>
      <c r="Q31" s="186">
        <v>1.101077853329788</v>
      </c>
      <c r="R31" s="186">
        <v>1.100933384402605</v>
      </c>
      <c r="S31" s="186">
        <v>1.1074675182084446</v>
      </c>
      <c r="T31" s="186">
        <v>1.1073255443478454</v>
      </c>
      <c r="U31" s="186">
        <v>1.1033488660249229</v>
      </c>
      <c r="V31" s="186">
        <v>1.1032925725217808</v>
      </c>
      <c r="W31" s="293">
        <v>1.1113656241596015</v>
      </c>
      <c r="X31" s="123"/>
      <c r="Y31" s="123"/>
      <c r="Z31" s="123"/>
    </row>
    <row r="32" spans="1:26">
      <c r="A32" s="25"/>
      <c r="B32" s="484"/>
      <c r="C32" s="131">
        <v>5</v>
      </c>
      <c r="D32" s="132" t="s">
        <v>156</v>
      </c>
      <c r="E32" s="486"/>
      <c r="F32" s="44"/>
      <c r="G32" s="186">
        <v>1.0718136626355232</v>
      </c>
      <c r="H32" s="186">
        <v>1.0718136626355232</v>
      </c>
      <c r="I32" s="186">
        <v>1.0718136626355232</v>
      </c>
      <c r="J32" s="186">
        <v>1.0718136626355232</v>
      </c>
      <c r="K32" s="186">
        <v>1.0718136626355232</v>
      </c>
      <c r="L32" s="186">
        <v>1.0718136626355232</v>
      </c>
      <c r="M32" s="186">
        <v>1.0695373162573705</v>
      </c>
      <c r="N32" s="186">
        <v>1.0695373162573705</v>
      </c>
      <c r="O32" s="44"/>
      <c r="P32" s="186">
        <v>1.0695373162573705</v>
      </c>
      <c r="Q32" s="186">
        <v>1.0695373162573705</v>
      </c>
      <c r="R32" s="186">
        <v>1.0694935607140168</v>
      </c>
      <c r="S32" s="186">
        <v>1.0747661653287264</v>
      </c>
      <c r="T32" s="186">
        <v>1.0747338083640094</v>
      </c>
      <c r="U32" s="186">
        <v>1.0747338083640094</v>
      </c>
      <c r="V32" s="186">
        <v>1.0747036109078327</v>
      </c>
      <c r="W32" s="293">
        <v>1.0777990015449401</v>
      </c>
      <c r="X32" s="123"/>
      <c r="Y32" s="123"/>
      <c r="Z32" s="123"/>
    </row>
    <row r="33" spans="1:27">
      <c r="A33" s="25"/>
      <c r="B33" s="484"/>
      <c r="C33" s="131">
        <v>6</v>
      </c>
      <c r="D33" s="132" t="s">
        <v>157</v>
      </c>
      <c r="E33" s="486"/>
      <c r="F33" s="44"/>
      <c r="G33" s="186">
        <v>1.0795324874413401</v>
      </c>
      <c r="H33" s="186">
        <v>1.0795324874413401</v>
      </c>
      <c r="I33" s="186">
        <v>1.0795324874413401</v>
      </c>
      <c r="J33" s="186">
        <v>1.0795324874413401</v>
      </c>
      <c r="K33" s="186">
        <v>1.0795324874413401</v>
      </c>
      <c r="L33" s="186">
        <v>1.0795324874413401</v>
      </c>
      <c r="M33" s="186">
        <v>1.0752001682715286</v>
      </c>
      <c r="N33" s="186">
        <v>1.0752001682715286</v>
      </c>
      <c r="O33" s="44"/>
      <c r="P33" s="186">
        <v>1.0752001682715286</v>
      </c>
      <c r="Q33" s="186">
        <v>1.0700483553578828</v>
      </c>
      <c r="R33" s="186">
        <v>1.0700092036052256</v>
      </c>
      <c r="S33" s="186">
        <v>1.0670771715792171</v>
      </c>
      <c r="T33" s="186">
        <v>1.0670602529065194</v>
      </c>
      <c r="U33" s="186">
        <v>1.0665768999235643</v>
      </c>
      <c r="V33" s="186">
        <v>1.0665558930269585</v>
      </c>
      <c r="W33" s="293">
        <v>1.0679382624056522</v>
      </c>
      <c r="X33" s="123"/>
      <c r="Y33" s="123"/>
      <c r="Z33" s="123"/>
    </row>
    <row r="34" spans="1:27">
      <c r="A34" s="25"/>
      <c r="B34" s="484"/>
      <c r="C34" s="131">
        <v>7</v>
      </c>
      <c r="D34" s="132" t="s">
        <v>158</v>
      </c>
      <c r="E34" s="486"/>
      <c r="F34" s="44"/>
      <c r="G34" s="186">
        <v>1.085452733436888</v>
      </c>
      <c r="H34" s="186">
        <v>1.085452733436888</v>
      </c>
      <c r="I34" s="186">
        <v>1.085452733436888</v>
      </c>
      <c r="J34" s="186">
        <v>1.085452733436888</v>
      </c>
      <c r="K34" s="186">
        <v>1.085452733436888</v>
      </c>
      <c r="L34" s="186">
        <v>1.085452733436888</v>
      </c>
      <c r="M34" s="186">
        <v>1.090168180084981</v>
      </c>
      <c r="N34" s="186">
        <v>1.090168180084981</v>
      </c>
      <c r="O34" s="44"/>
      <c r="P34" s="186">
        <v>1.090168180084981</v>
      </c>
      <c r="Q34" s="186">
        <v>1.090168180084981</v>
      </c>
      <c r="R34" s="186">
        <v>1.0901114729358925</v>
      </c>
      <c r="S34" s="186">
        <v>1.0877931386948556</v>
      </c>
      <c r="T34" s="186">
        <v>1.0877232184882555</v>
      </c>
      <c r="U34" s="186">
        <v>1.0801287256807237</v>
      </c>
      <c r="V34" s="186">
        <v>1.0801039085948869</v>
      </c>
      <c r="W34" s="293">
        <v>1.0801039085948869</v>
      </c>
      <c r="X34" s="123"/>
      <c r="Y34" s="123"/>
      <c r="Z34" s="123"/>
    </row>
    <row r="35" spans="1:27">
      <c r="A35" s="25"/>
      <c r="B35" s="484"/>
      <c r="C35" s="131">
        <v>8</v>
      </c>
      <c r="D35" s="132" t="s">
        <v>159</v>
      </c>
      <c r="E35" s="486"/>
      <c r="F35" s="44"/>
      <c r="G35" s="186">
        <v>1.0674066698772735</v>
      </c>
      <c r="H35" s="186">
        <v>1.0674066698772735</v>
      </c>
      <c r="I35" s="186">
        <v>1.0674066698772735</v>
      </c>
      <c r="J35" s="186">
        <v>1.0674066698772735</v>
      </c>
      <c r="K35" s="186">
        <v>1.0674066698772735</v>
      </c>
      <c r="L35" s="186">
        <v>1.0674066698772735</v>
      </c>
      <c r="M35" s="186">
        <v>1.0682684966881959</v>
      </c>
      <c r="N35" s="186">
        <v>1.0682684966881959</v>
      </c>
      <c r="O35" s="44"/>
      <c r="P35" s="186">
        <v>1.0682684966881959</v>
      </c>
      <c r="Q35" s="186">
        <v>1.0682684966881959</v>
      </c>
      <c r="R35" s="186">
        <v>1.0726239973978122</v>
      </c>
      <c r="S35" s="186">
        <v>1.0726239973978122</v>
      </c>
      <c r="T35" s="186">
        <v>1.0761993198070865</v>
      </c>
      <c r="U35" s="186">
        <v>1.0761993198070865</v>
      </c>
      <c r="V35" s="186">
        <v>1.0742638006468059</v>
      </c>
      <c r="W35" s="293">
        <v>1.0742638006468059</v>
      </c>
      <c r="X35" s="123"/>
      <c r="Y35" s="123"/>
      <c r="Z35" s="123"/>
    </row>
    <row r="36" spans="1:27">
      <c r="A36" s="25"/>
      <c r="B36" s="484"/>
      <c r="C36" s="131">
        <v>9</v>
      </c>
      <c r="D36" s="132" t="s">
        <v>160</v>
      </c>
      <c r="E36" s="486"/>
      <c r="F36" s="44"/>
      <c r="G36" s="186">
        <v>1.0774654762193439</v>
      </c>
      <c r="H36" s="186">
        <v>1.0774654762193439</v>
      </c>
      <c r="I36" s="186">
        <v>1.0774654762193439</v>
      </c>
      <c r="J36" s="186">
        <v>1.0774654762193439</v>
      </c>
      <c r="K36" s="186">
        <v>1.0774654762193439</v>
      </c>
      <c r="L36" s="186">
        <v>1.0774654762193439</v>
      </c>
      <c r="M36" s="186">
        <v>1.0738360384983456</v>
      </c>
      <c r="N36" s="186">
        <v>1.0738360384983456</v>
      </c>
      <c r="O36" s="44"/>
      <c r="P36" s="186">
        <v>1.0738360384983456</v>
      </c>
      <c r="Q36" s="186">
        <v>1.0749970312119093</v>
      </c>
      <c r="R36" s="186">
        <v>1.0748937452388276</v>
      </c>
      <c r="S36" s="186">
        <v>1.0772508512545704</v>
      </c>
      <c r="T36" s="186">
        <v>1.0771808652862276</v>
      </c>
      <c r="U36" s="186">
        <v>1.0761698787013338</v>
      </c>
      <c r="V36" s="186">
        <v>1.0761805902669486</v>
      </c>
      <c r="W36" s="293">
        <v>1.0817884939635833</v>
      </c>
      <c r="X36" s="123"/>
      <c r="Y36" s="123"/>
      <c r="Z36" s="123"/>
    </row>
    <row r="37" spans="1:27">
      <c r="A37" s="25"/>
      <c r="B37" s="484"/>
      <c r="C37" s="131">
        <v>10</v>
      </c>
      <c r="D37" s="132" t="s">
        <v>161</v>
      </c>
      <c r="E37" s="486"/>
      <c r="F37" s="44"/>
      <c r="G37" s="186">
        <v>1.0733996094318452</v>
      </c>
      <c r="H37" s="186">
        <v>1.0733996094318452</v>
      </c>
      <c r="I37" s="186">
        <v>1.0733996094318452</v>
      </c>
      <c r="J37" s="186">
        <v>1.0733996094318452</v>
      </c>
      <c r="K37" s="186">
        <v>1.0733996094318452</v>
      </c>
      <c r="L37" s="186">
        <v>1.0733996094318452</v>
      </c>
      <c r="M37" s="186">
        <v>1.0689063256170588</v>
      </c>
      <c r="N37" s="186">
        <v>1.0689063256170588</v>
      </c>
      <c r="O37" s="44"/>
      <c r="P37" s="186">
        <v>1.0689063256170588</v>
      </c>
      <c r="Q37" s="186">
        <v>1.0689063256170588</v>
      </c>
      <c r="R37" s="186">
        <v>1.0688855498479561</v>
      </c>
      <c r="S37" s="186">
        <v>1.0655429324585941</v>
      </c>
      <c r="T37" s="186">
        <v>1.0655481946707537</v>
      </c>
      <c r="U37" s="186">
        <v>1.0655481946707537</v>
      </c>
      <c r="V37" s="186">
        <v>1.0655449219615913</v>
      </c>
      <c r="W37" s="293">
        <v>1.0768242907521903</v>
      </c>
      <c r="X37" s="123"/>
      <c r="Y37" s="123"/>
      <c r="Z37" s="123"/>
    </row>
    <row r="38" spans="1:27">
      <c r="A38" s="25"/>
      <c r="B38" s="484"/>
      <c r="C38" s="131">
        <v>11</v>
      </c>
      <c r="D38" s="132" t="s">
        <v>162</v>
      </c>
      <c r="E38" s="486"/>
      <c r="F38" s="44"/>
      <c r="G38" s="186">
        <v>1.0564421023082484</v>
      </c>
      <c r="H38" s="186">
        <v>1.0564421023082484</v>
      </c>
      <c r="I38" s="186">
        <v>1.0564421023082484</v>
      </c>
      <c r="J38" s="186">
        <v>1.0564421023082484</v>
      </c>
      <c r="K38" s="186">
        <v>1.0564421023082484</v>
      </c>
      <c r="L38" s="186">
        <v>1.0564421023082484</v>
      </c>
      <c r="M38" s="186">
        <v>1.0564421023082484</v>
      </c>
      <c r="N38" s="186">
        <v>1.0564421023082484</v>
      </c>
      <c r="O38" s="44"/>
      <c r="P38" s="186">
        <v>1.0564421023082484</v>
      </c>
      <c r="Q38" s="186">
        <v>1.0623041562481781</v>
      </c>
      <c r="R38" s="186">
        <v>1.0622972759370308</v>
      </c>
      <c r="S38" s="186">
        <v>1.0622972759370308</v>
      </c>
      <c r="T38" s="186">
        <v>1.0622948436434854</v>
      </c>
      <c r="U38" s="186">
        <v>1.0590791996550259</v>
      </c>
      <c r="V38" s="186">
        <v>1.0590774473782516</v>
      </c>
      <c r="W38" s="293">
        <v>1.0590774473782516</v>
      </c>
      <c r="X38" s="123"/>
      <c r="Y38" s="123"/>
      <c r="Z38" s="123"/>
    </row>
    <row r="39" spans="1:27">
      <c r="A39" s="25"/>
      <c r="B39" s="484"/>
      <c r="C39" s="131">
        <v>12</v>
      </c>
      <c r="D39" s="132" t="s">
        <v>163</v>
      </c>
      <c r="E39" s="486"/>
      <c r="F39" s="44"/>
      <c r="G39" s="186">
        <v>1.093046755459234</v>
      </c>
      <c r="H39" s="186">
        <v>1.093046755459234</v>
      </c>
      <c r="I39" s="186">
        <v>1.093046755459234</v>
      </c>
      <c r="J39" s="186">
        <v>1.093046755459234</v>
      </c>
      <c r="K39" s="186">
        <v>1.093046755459234</v>
      </c>
      <c r="L39" s="186">
        <v>1.093046755459234</v>
      </c>
      <c r="M39" s="186">
        <v>1.0844223757094351</v>
      </c>
      <c r="N39" s="186">
        <v>1.0844223757094351</v>
      </c>
      <c r="O39" s="44"/>
      <c r="P39" s="186">
        <v>1.0844223757094351</v>
      </c>
      <c r="Q39" s="186">
        <v>1.0840810256610449</v>
      </c>
      <c r="R39" s="186">
        <v>1.0840014833163434</v>
      </c>
      <c r="S39" s="186">
        <v>1.089729151712139</v>
      </c>
      <c r="T39" s="186">
        <v>1.0896568330775738</v>
      </c>
      <c r="U39" s="186">
        <v>1.0908901430158633</v>
      </c>
      <c r="V39" s="186">
        <v>1.090853813393611</v>
      </c>
      <c r="W39" s="293">
        <v>1.0943597840369708</v>
      </c>
      <c r="X39" s="123"/>
      <c r="Y39" s="123"/>
      <c r="Z39" s="123"/>
    </row>
    <row r="40" spans="1:27">
      <c r="A40" s="25"/>
      <c r="B40" s="484"/>
      <c r="C40" s="131">
        <v>13</v>
      </c>
      <c r="D40" s="132" t="s">
        <v>164</v>
      </c>
      <c r="E40" s="486"/>
      <c r="F40" s="44"/>
      <c r="G40" s="186">
        <v>1.0858319620011085</v>
      </c>
      <c r="H40" s="186">
        <v>1.0858319620011085</v>
      </c>
      <c r="I40" s="186">
        <v>1.0858319620011085</v>
      </c>
      <c r="J40" s="186">
        <v>1.0858319620011085</v>
      </c>
      <c r="K40" s="186">
        <v>1.0858319620011085</v>
      </c>
      <c r="L40" s="186">
        <v>1.0858319620011085</v>
      </c>
      <c r="M40" s="186">
        <v>1.094694427799904</v>
      </c>
      <c r="N40" s="186">
        <v>1.094694427799904</v>
      </c>
      <c r="O40" s="44"/>
      <c r="P40" s="186">
        <v>1.094694427799904</v>
      </c>
      <c r="Q40" s="186">
        <v>1.0944636969101207</v>
      </c>
      <c r="R40" s="186">
        <v>1.0943447054059863</v>
      </c>
      <c r="S40" s="186">
        <v>1.0949350854172193</v>
      </c>
      <c r="T40" s="186">
        <v>1.0948303212449852</v>
      </c>
      <c r="U40" s="186">
        <v>1.095790721417468</v>
      </c>
      <c r="V40" s="186">
        <v>1.0957378979020587</v>
      </c>
      <c r="W40" s="293">
        <v>1.1017640335058234</v>
      </c>
      <c r="X40" s="123"/>
      <c r="Y40" s="123"/>
      <c r="Z40" s="123"/>
    </row>
    <row r="41" spans="1:27">
      <c r="A41" s="25"/>
      <c r="B41" s="485"/>
      <c r="C41" s="131">
        <v>14</v>
      </c>
      <c r="D41" s="132" t="s">
        <v>165</v>
      </c>
      <c r="E41" s="486"/>
      <c r="F41" s="44"/>
      <c r="G41" s="186">
        <v>1.0890162916795407</v>
      </c>
      <c r="H41" s="186">
        <v>1.0890162916795407</v>
      </c>
      <c r="I41" s="186">
        <v>1.0890162916795407</v>
      </c>
      <c r="J41" s="186">
        <v>1.0890162916795407</v>
      </c>
      <c r="K41" s="186">
        <v>1.0890162916795407</v>
      </c>
      <c r="L41" s="186">
        <v>1.0890162916795407</v>
      </c>
      <c r="M41" s="186">
        <v>1.0929376143819718</v>
      </c>
      <c r="N41" s="186">
        <v>1.0929376143819718</v>
      </c>
      <c r="O41" s="44"/>
      <c r="P41" s="186">
        <v>1.0929376143819718</v>
      </c>
      <c r="Q41" s="186">
        <v>1.0929376143819718</v>
      </c>
      <c r="R41" s="186">
        <v>1.088056236726862</v>
      </c>
      <c r="S41" s="186">
        <v>1.088056236726862</v>
      </c>
      <c r="T41" s="186">
        <v>1.0976703486960437</v>
      </c>
      <c r="U41" s="186">
        <v>1.0976703486960437</v>
      </c>
      <c r="V41" s="186">
        <v>1.1045464548906672</v>
      </c>
      <c r="W41" s="293">
        <v>1.1045464548906672</v>
      </c>
      <c r="X41" s="123"/>
      <c r="Y41" s="123"/>
      <c r="Z41" s="123"/>
    </row>
    <row r="42" spans="1:27" s="94" customFormat="1">
      <c r="B42" s="124"/>
      <c r="C42" s="128"/>
      <c r="D42" s="129"/>
      <c r="E42" s="130"/>
    </row>
    <row r="43" spans="1:27" s="94" customFormat="1">
      <c r="B43" s="124"/>
      <c r="C43" s="128"/>
      <c r="D43" s="129"/>
      <c r="E43" s="130"/>
    </row>
    <row r="44" spans="1:27" s="25" customFormat="1"/>
    <row r="45" spans="1:27">
      <c r="A45" s="126"/>
      <c r="B45" s="127" t="s">
        <v>244</v>
      </c>
      <c r="C45" s="126"/>
      <c r="D45" s="126"/>
      <c r="E45" s="126"/>
      <c r="F45" s="126"/>
      <c r="G45" s="126"/>
      <c r="H45" s="126"/>
      <c r="I45" s="126"/>
      <c r="J45" s="126"/>
      <c r="K45" s="126"/>
      <c r="L45" s="126"/>
      <c r="M45" s="488"/>
      <c r="N45" s="488"/>
      <c r="O45" s="488"/>
      <c r="P45" s="488"/>
      <c r="Q45" s="488"/>
      <c r="R45" s="488"/>
      <c r="S45" s="488"/>
      <c r="T45" s="488"/>
      <c r="U45" s="488"/>
      <c r="V45" s="488"/>
      <c r="W45" s="488"/>
      <c r="X45" s="488"/>
      <c r="Y45" s="488"/>
      <c r="Z45" s="488"/>
      <c r="AA45" s="488"/>
    </row>
    <row r="46" spans="1:27" s="25" customFormat="1"/>
    <row r="47" spans="1:27" s="25" customFormat="1">
      <c r="B47" s="135"/>
    </row>
    <row r="48" spans="1:27">
      <c r="A48" s="25"/>
      <c r="B48" s="493" t="s">
        <v>271</v>
      </c>
      <c r="C48" s="490" t="s">
        <v>150</v>
      </c>
      <c r="D48" s="489" t="s">
        <v>229</v>
      </c>
      <c r="E48" s="491"/>
      <c r="F48" s="44"/>
      <c r="G48" s="356" t="s">
        <v>231</v>
      </c>
      <c r="H48" s="357"/>
      <c r="I48" s="357"/>
      <c r="J48" s="357"/>
      <c r="K48" s="357"/>
      <c r="L48" s="357"/>
      <c r="M48" s="357"/>
      <c r="N48" s="358"/>
      <c r="O48" s="188"/>
      <c r="P48" s="320" t="s">
        <v>232</v>
      </c>
      <c r="Q48" s="321"/>
      <c r="R48" s="321"/>
      <c r="S48" s="321"/>
      <c r="T48" s="321"/>
      <c r="U48" s="321"/>
      <c r="V48" s="321"/>
      <c r="W48" s="321"/>
      <c r="X48" s="321"/>
      <c r="Y48" s="321"/>
      <c r="Z48" s="322"/>
    </row>
    <row r="49" spans="1:26" ht="12.75" customHeight="1">
      <c r="A49" s="25"/>
      <c r="B49" s="493"/>
      <c r="C49" s="490"/>
      <c r="D49" s="489"/>
      <c r="E49" s="492"/>
      <c r="F49" s="44"/>
      <c r="G49" s="323" t="s">
        <v>233</v>
      </c>
      <c r="H49" s="324"/>
      <c r="I49" s="324"/>
      <c r="J49" s="324"/>
      <c r="K49" s="324"/>
      <c r="L49" s="324"/>
      <c r="M49" s="324"/>
      <c r="N49" s="325"/>
      <c r="O49" s="188"/>
      <c r="P49" s="326" t="s">
        <v>234</v>
      </c>
      <c r="Q49" s="327"/>
      <c r="R49" s="327"/>
      <c r="S49" s="327"/>
      <c r="T49" s="327"/>
      <c r="U49" s="327"/>
      <c r="V49" s="327"/>
      <c r="W49" s="327"/>
      <c r="X49" s="327"/>
      <c r="Y49" s="327"/>
      <c r="Z49" s="328"/>
    </row>
    <row r="50" spans="1:26" ht="25.5" customHeight="1">
      <c r="A50" s="25"/>
      <c r="B50" s="493"/>
      <c r="C50" s="490"/>
      <c r="D50" s="489"/>
      <c r="E50" s="133" t="s">
        <v>103</v>
      </c>
      <c r="F50" s="44"/>
      <c r="G50" s="49" t="s">
        <v>97</v>
      </c>
      <c r="H50" s="49" t="s">
        <v>99</v>
      </c>
      <c r="I50" s="49" t="s">
        <v>93</v>
      </c>
      <c r="J50" s="49" t="s">
        <v>94</v>
      </c>
      <c r="K50" s="49" t="s">
        <v>47</v>
      </c>
      <c r="L50" s="50" t="s">
        <v>46</v>
      </c>
      <c r="M50" s="49" t="s">
        <v>48</v>
      </c>
      <c r="N50" s="49" t="s">
        <v>168</v>
      </c>
      <c r="O50" s="44"/>
      <c r="P50" s="45" t="s">
        <v>224</v>
      </c>
      <c r="Q50" s="45" t="s">
        <v>2</v>
      </c>
      <c r="R50" s="45" t="s">
        <v>3</v>
      </c>
      <c r="S50" s="51" t="s">
        <v>4</v>
      </c>
      <c r="T50" s="45" t="s">
        <v>5</v>
      </c>
      <c r="U50" s="45" t="s">
        <v>6</v>
      </c>
      <c r="V50" s="45" t="s">
        <v>7</v>
      </c>
      <c r="W50" s="45" t="s">
        <v>8</v>
      </c>
      <c r="X50" s="45" t="s">
        <v>9</v>
      </c>
      <c r="Y50" s="45" t="s">
        <v>10</v>
      </c>
      <c r="Z50" s="45" t="s">
        <v>11</v>
      </c>
    </row>
    <row r="51" spans="1:26" ht="15" customHeight="1">
      <c r="A51" s="25"/>
      <c r="B51" s="493"/>
      <c r="C51" s="490"/>
      <c r="D51" s="489"/>
      <c r="E51" s="133" t="s">
        <v>49</v>
      </c>
      <c r="F51" s="44"/>
      <c r="G51" s="47" t="s">
        <v>98</v>
      </c>
      <c r="H51" s="47" t="s">
        <v>90</v>
      </c>
      <c r="I51" s="47" t="s">
        <v>91</v>
      </c>
      <c r="J51" s="47" t="s">
        <v>92</v>
      </c>
      <c r="K51" s="47" t="s">
        <v>50</v>
      </c>
      <c r="L51" s="48" t="s">
        <v>51</v>
      </c>
      <c r="M51" s="47" t="s">
        <v>18</v>
      </c>
      <c r="N51" s="47" t="s">
        <v>169</v>
      </c>
      <c r="O51" s="44"/>
      <c r="P51" s="47" t="s">
        <v>104</v>
      </c>
      <c r="Q51" s="47" t="s">
        <v>19</v>
      </c>
      <c r="R51" s="47" t="s">
        <v>40</v>
      </c>
      <c r="S51" s="52" t="s">
        <v>20</v>
      </c>
      <c r="T51" s="47" t="s">
        <v>41</v>
      </c>
      <c r="U51" s="47" t="s">
        <v>21</v>
      </c>
      <c r="V51" s="47" t="s">
        <v>42</v>
      </c>
      <c r="W51" s="47" t="s">
        <v>22</v>
      </c>
      <c r="X51" s="47" t="s">
        <v>43</v>
      </c>
      <c r="Y51" s="47" t="s">
        <v>23</v>
      </c>
      <c r="Z51" s="47" t="s">
        <v>44</v>
      </c>
    </row>
    <row r="52" spans="1:26" ht="15" customHeight="1">
      <c r="A52" s="25"/>
      <c r="B52" s="493"/>
      <c r="C52" s="490"/>
      <c r="D52" s="489"/>
      <c r="E52" s="134" t="s">
        <v>139</v>
      </c>
      <c r="F52" s="44"/>
      <c r="G52" s="45" t="s">
        <v>88</v>
      </c>
      <c r="H52" s="45" t="s">
        <v>88</v>
      </c>
      <c r="I52" s="45" t="s">
        <v>89</v>
      </c>
      <c r="J52" s="45" t="s">
        <v>89</v>
      </c>
      <c r="K52" s="45" t="s">
        <v>52</v>
      </c>
      <c r="L52" s="46" t="s">
        <v>52</v>
      </c>
      <c r="M52" s="45" t="s">
        <v>34</v>
      </c>
      <c r="N52" s="45" t="s">
        <v>34</v>
      </c>
      <c r="O52" s="44"/>
      <c r="P52" s="45" t="s">
        <v>86</v>
      </c>
      <c r="Q52" s="45" t="s">
        <v>35</v>
      </c>
      <c r="R52" s="45" t="s">
        <v>35</v>
      </c>
      <c r="S52" s="51" t="s">
        <v>36</v>
      </c>
      <c r="T52" s="45" t="s">
        <v>36</v>
      </c>
      <c r="U52" s="45" t="s">
        <v>37</v>
      </c>
      <c r="V52" s="45" t="s">
        <v>37</v>
      </c>
      <c r="W52" s="45" t="s">
        <v>38</v>
      </c>
      <c r="X52" s="45" t="s">
        <v>38</v>
      </c>
      <c r="Y52" s="45" t="s">
        <v>39</v>
      </c>
      <c r="Z52" s="45" t="s">
        <v>39</v>
      </c>
    </row>
    <row r="53" spans="1:26" ht="12.75" customHeight="1">
      <c r="A53" s="25"/>
      <c r="B53" s="487" t="s">
        <v>272</v>
      </c>
      <c r="C53" s="131">
        <v>1</v>
      </c>
      <c r="D53" s="132" t="s">
        <v>152</v>
      </c>
      <c r="E53" s="432"/>
      <c r="F53" s="44"/>
      <c r="G53" s="186">
        <v>1.1082751765306995</v>
      </c>
      <c r="H53" s="186">
        <v>1.1082751765306995</v>
      </c>
      <c r="I53" s="186">
        <v>1.1082751765306995</v>
      </c>
      <c r="J53" s="186">
        <v>1.1082751765306995</v>
      </c>
      <c r="K53" s="186">
        <v>1.1082751765306995</v>
      </c>
      <c r="L53" s="186">
        <v>1.1082751765306995</v>
      </c>
      <c r="M53" s="186">
        <v>1.0962941259136452</v>
      </c>
      <c r="N53" s="186">
        <v>1.0962941259136501</v>
      </c>
      <c r="O53" s="44"/>
      <c r="P53" s="186">
        <v>1.0962941259136501</v>
      </c>
      <c r="Q53" s="186">
        <v>1.1020877060792158</v>
      </c>
      <c r="R53" s="186">
        <v>1.102086537112434</v>
      </c>
      <c r="S53" s="186">
        <v>1.1008085096500069</v>
      </c>
      <c r="T53" s="186">
        <v>1.1008554861984023</v>
      </c>
      <c r="U53" s="186">
        <v>1.1023706398207924</v>
      </c>
      <c r="V53" s="186">
        <v>1.1023596903988269</v>
      </c>
      <c r="W53" s="293">
        <v>1.1036425597658996</v>
      </c>
      <c r="X53" s="123"/>
      <c r="Y53" s="123"/>
      <c r="Z53" s="123"/>
    </row>
    <row r="54" spans="1:26">
      <c r="A54" s="25"/>
      <c r="B54" s="487"/>
      <c r="C54" s="131">
        <v>2</v>
      </c>
      <c r="D54" s="132" t="s">
        <v>153</v>
      </c>
      <c r="E54" s="433"/>
      <c r="F54" s="44"/>
      <c r="G54" s="186">
        <v>1.0837988378926746</v>
      </c>
      <c r="H54" s="186">
        <v>1.0837988378926746</v>
      </c>
      <c r="I54" s="186">
        <v>1.0837988378926746</v>
      </c>
      <c r="J54" s="186">
        <v>1.0837988378926746</v>
      </c>
      <c r="K54" s="186">
        <v>1.0837988378926746</v>
      </c>
      <c r="L54" s="186">
        <v>1.0837988378926746</v>
      </c>
      <c r="M54" s="186">
        <v>1.0826127770893348</v>
      </c>
      <c r="N54" s="186">
        <v>1.0826127770893348</v>
      </c>
      <c r="O54" s="44"/>
      <c r="P54" s="186">
        <v>1.0826127770893348</v>
      </c>
      <c r="Q54" s="186">
        <v>1.0807457548736179</v>
      </c>
      <c r="R54" s="186">
        <v>1.0807488377754195</v>
      </c>
      <c r="S54" s="186">
        <v>1.0825587765619737</v>
      </c>
      <c r="T54" s="186">
        <v>1.082567487327361</v>
      </c>
      <c r="U54" s="186">
        <v>1.0835845113141731</v>
      </c>
      <c r="V54" s="186">
        <v>1.0835655087725202</v>
      </c>
      <c r="W54" s="293">
        <v>1.0836550678476029</v>
      </c>
      <c r="X54" s="123"/>
      <c r="Y54" s="123"/>
      <c r="Z54" s="123"/>
    </row>
    <row r="55" spans="1:26">
      <c r="A55" s="25"/>
      <c r="B55" s="487"/>
      <c r="C55" s="131">
        <v>3</v>
      </c>
      <c r="D55" s="132" t="s">
        <v>154</v>
      </c>
      <c r="E55" s="433"/>
      <c r="F55" s="44"/>
      <c r="G55" s="186">
        <v>1.0948785296625481</v>
      </c>
      <c r="H55" s="186">
        <v>1.0948785296625481</v>
      </c>
      <c r="I55" s="186">
        <v>1.0948785296625481</v>
      </c>
      <c r="J55" s="186">
        <v>1.0948785296625481</v>
      </c>
      <c r="K55" s="186">
        <v>1.0948785296625481</v>
      </c>
      <c r="L55" s="186">
        <v>1.0948785296625481</v>
      </c>
      <c r="M55" s="186">
        <v>1.1057052358138901</v>
      </c>
      <c r="N55" s="186">
        <v>1.1057052358138901</v>
      </c>
      <c r="O55" s="44"/>
      <c r="P55" s="186">
        <v>1.1057052358138901</v>
      </c>
      <c r="Q55" s="186">
        <v>1.1077569948447401</v>
      </c>
      <c r="R55" s="186">
        <v>1.1077543868230559</v>
      </c>
      <c r="S55" s="186">
        <v>1.1099371986653026</v>
      </c>
      <c r="T55" s="186">
        <v>1.1099847783652514</v>
      </c>
      <c r="U55" s="186">
        <v>1.1136084448803785</v>
      </c>
      <c r="V55" s="186">
        <v>1.1136127375668607</v>
      </c>
      <c r="W55" s="293">
        <v>1.1177281801938463</v>
      </c>
      <c r="X55" s="123"/>
      <c r="Y55" s="123"/>
      <c r="Z55" s="123"/>
    </row>
    <row r="56" spans="1:26">
      <c r="A56" s="25"/>
      <c r="B56" s="487"/>
      <c r="C56" s="131">
        <v>4</v>
      </c>
      <c r="D56" s="132" t="s">
        <v>155</v>
      </c>
      <c r="E56" s="433"/>
      <c r="F56" s="44"/>
      <c r="G56" s="186">
        <v>1.1082400177964147</v>
      </c>
      <c r="H56" s="186">
        <v>1.1082400177964147</v>
      </c>
      <c r="I56" s="186">
        <v>1.1082400177964147</v>
      </c>
      <c r="J56" s="186">
        <v>1.1082400177964147</v>
      </c>
      <c r="K56" s="186">
        <v>1.1082400177964147</v>
      </c>
      <c r="L56" s="186">
        <v>1.1082400177964147</v>
      </c>
      <c r="M56" s="186">
        <v>1.1137302838399852</v>
      </c>
      <c r="N56" s="186">
        <v>1.1137302838399852</v>
      </c>
      <c r="O56" s="44"/>
      <c r="P56" s="186">
        <v>1.1137302838399852</v>
      </c>
      <c r="Q56" s="186">
        <v>1.1161232550150133</v>
      </c>
      <c r="R56" s="186">
        <v>1.116177142601277</v>
      </c>
      <c r="S56" s="186">
        <v>1.1201050590155441</v>
      </c>
      <c r="T56" s="186">
        <v>1.1201616242871231</v>
      </c>
      <c r="U56" s="186">
        <v>1.1206582996710612</v>
      </c>
      <c r="V56" s="186">
        <v>1.1205777082419113</v>
      </c>
      <c r="W56" s="293">
        <v>1.1303906677919477</v>
      </c>
      <c r="X56" s="123"/>
      <c r="Y56" s="123"/>
      <c r="Z56" s="123"/>
    </row>
    <row r="57" spans="1:26">
      <c r="A57" s="25"/>
      <c r="B57" s="487"/>
      <c r="C57" s="131">
        <v>5</v>
      </c>
      <c r="D57" s="132" t="s">
        <v>156</v>
      </c>
      <c r="E57" s="433"/>
      <c r="F57" s="44"/>
      <c r="G57" s="186">
        <v>1.0860779021532081</v>
      </c>
      <c r="H57" s="186">
        <v>1.0860779021532081</v>
      </c>
      <c r="I57" s="186">
        <v>1.0860779021532081</v>
      </c>
      <c r="J57" s="186">
        <v>1.0860779021532081</v>
      </c>
      <c r="K57" s="186">
        <v>1.0860779021532081</v>
      </c>
      <c r="L57" s="186">
        <v>1.0860779021532081</v>
      </c>
      <c r="M57" s="186">
        <v>1.0905110719759183</v>
      </c>
      <c r="N57" s="186">
        <v>1.0905110719759183</v>
      </c>
      <c r="O57" s="44"/>
      <c r="P57" s="186">
        <v>1.0905110719759183</v>
      </c>
      <c r="Q57" s="186">
        <v>1.0928473850570546</v>
      </c>
      <c r="R57" s="186">
        <v>1.0928522200009185</v>
      </c>
      <c r="S57" s="186">
        <v>1.1000097293050248</v>
      </c>
      <c r="T57" s="186">
        <v>1.1000252612108359</v>
      </c>
      <c r="U57" s="186">
        <v>1.1032424761675115</v>
      </c>
      <c r="V57" s="186">
        <v>1.1032060156233667</v>
      </c>
      <c r="W57" s="293">
        <v>1.1054195836586727</v>
      </c>
      <c r="X57" s="123"/>
      <c r="Y57" s="123"/>
      <c r="Z57" s="123"/>
    </row>
    <row r="58" spans="1:26">
      <c r="A58" s="25"/>
      <c r="B58" s="487"/>
      <c r="C58" s="131">
        <v>6</v>
      </c>
      <c r="D58" s="132" t="s">
        <v>157</v>
      </c>
      <c r="E58" s="433"/>
      <c r="F58" s="44"/>
      <c r="G58" s="186">
        <v>1.094852391746465</v>
      </c>
      <c r="H58" s="186">
        <v>1.094852391746465</v>
      </c>
      <c r="I58" s="186">
        <v>1.094852391746465</v>
      </c>
      <c r="J58" s="186">
        <v>1.094852391746465</v>
      </c>
      <c r="K58" s="186">
        <v>1.094852391746465</v>
      </c>
      <c r="L58" s="186">
        <v>1.094852391746465</v>
      </c>
      <c r="M58" s="186">
        <v>1.0773575096550672</v>
      </c>
      <c r="N58" s="186">
        <v>1.0773575096550672</v>
      </c>
      <c r="O58" s="44"/>
      <c r="P58" s="186">
        <v>1.0773575096550672</v>
      </c>
      <c r="Q58" s="186">
        <v>1.0724967922647921</v>
      </c>
      <c r="R58" s="186">
        <v>1.0725130210185927</v>
      </c>
      <c r="S58" s="186">
        <v>1.0697649223888157</v>
      </c>
      <c r="T58" s="186">
        <v>1.069770531228077</v>
      </c>
      <c r="U58" s="186">
        <v>1.0669176737998596</v>
      </c>
      <c r="V58" s="186">
        <v>1.0668797959441672</v>
      </c>
      <c r="W58" s="293">
        <v>1.0726898920019095</v>
      </c>
      <c r="X58" s="123"/>
      <c r="Y58" s="123"/>
      <c r="Z58" s="123"/>
    </row>
    <row r="59" spans="1:26">
      <c r="A59" s="25"/>
      <c r="B59" s="487"/>
      <c r="C59" s="131">
        <v>7</v>
      </c>
      <c r="D59" s="132" t="s">
        <v>158</v>
      </c>
      <c r="E59" s="433"/>
      <c r="F59" s="44"/>
      <c r="G59" s="186">
        <v>1.0999480117934572</v>
      </c>
      <c r="H59" s="186">
        <v>1.0999480117934572</v>
      </c>
      <c r="I59" s="186">
        <v>1.0999480117934572</v>
      </c>
      <c r="J59" s="186">
        <v>1.0999480117934572</v>
      </c>
      <c r="K59" s="186">
        <v>1.0999480117934572</v>
      </c>
      <c r="L59" s="186">
        <v>1.0999480117934572</v>
      </c>
      <c r="M59" s="186">
        <v>1.0956375189010796</v>
      </c>
      <c r="N59" s="186">
        <v>1.0956375189010796</v>
      </c>
      <c r="O59" s="44"/>
      <c r="P59" s="186">
        <v>1.0956375189010796</v>
      </c>
      <c r="Q59" s="186">
        <v>1.096789585311424</v>
      </c>
      <c r="R59" s="186">
        <v>1.0968202066737762</v>
      </c>
      <c r="S59" s="186">
        <v>1.0918185797000604</v>
      </c>
      <c r="T59" s="186">
        <v>1.0918426221070865</v>
      </c>
      <c r="U59" s="186">
        <v>1.0858167792372655</v>
      </c>
      <c r="V59" s="186">
        <v>1.085775886318328</v>
      </c>
      <c r="W59" s="293">
        <v>1.0899591678187646</v>
      </c>
      <c r="X59" s="123"/>
      <c r="Y59" s="123"/>
      <c r="Z59" s="123"/>
    </row>
    <row r="60" spans="1:26">
      <c r="A60" s="25"/>
      <c r="B60" s="487"/>
      <c r="C60" s="131">
        <v>8</v>
      </c>
      <c r="D60" s="132" t="s">
        <v>159</v>
      </c>
      <c r="E60" s="433"/>
      <c r="F60" s="44"/>
      <c r="G60" s="186">
        <v>1.0809927855833659</v>
      </c>
      <c r="H60" s="186">
        <v>1.0809927855833659</v>
      </c>
      <c r="I60" s="186">
        <v>1.0809927855833659</v>
      </c>
      <c r="J60" s="186">
        <v>1.0809927855833659</v>
      </c>
      <c r="K60" s="186">
        <v>1.0809927855833659</v>
      </c>
      <c r="L60" s="186">
        <v>1.0809927855833659</v>
      </c>
      <c r="M60" s="186">
        <v>1.0872295202637048</v>
      </c>
      <c r="N60" s="186">
        <v>1.0872295202637048</v>
      </c>
      <c r="O60" s="44"/>
      <c r="P60" s="186">
        <v>1.0872295202637048</v>
      </c>
      <c r="Q60" s="186">
        <v>1.0910196449110867</v>
      </c>
      <c r="R60" s="186">
        <v>1.0958720594808411</v>
      </c>
      <c r="S60" s="186">
        <v>1.0990694591124965</v>
      </c>
      <c r="T60" s="186">
        <v>1.1029442818506248</v>
      </c>
      <c r="U60" s="186">
        <v>1.1099380224349225</v>
      </c>
      <c r="V60" s="186">
        <v>1.1076735011611787</v>
      </c>
      <c r="W60" s="293">
        <v>1.1022882437321664</v>
      </c>
      <c r="X60" s="123"/>
      <c r="Y60" s="123"/>
      <c r="Z60" s="123"/>
    </row>
    <row r="61" spans="1:26">
      <c r="A61" s="25"/>
      <c r="B61" s="487"/>
      <c r="C61" s="131">
        <v>9</v>
      </c>
      <c r="D61" s="132" t="s">
        <v>160</v>
      </c>
      <c r="E61" s="433"/>
      <c r="F61" s="44"/>
      <c r="G61" s="186">
        <v>1.0934633347985263</v>
      </c>
      <c r="H61" s="186">
        <v>1.0934633347985263</v>
      </c>
      <c r="I61" s="186">
        <v>1.0934633347985263</v>
      </c>
      <c r="J61" s="186">
        <v>1.0934633347985263</v>
      </c>
      <c r="K61" s="186">
        <v>1.0934633347985263</v>
      </c>
      <c r="L61" s="186">
        <v>1.0934633347985263</v>
      </c>
      <c r="M61" s="186">
        <v>1.0896876623107732</v>
      </c>
      <c r="N61" s="186">
        <v>1.0896876623107732</v>
      </c>
      <c r="O61" s="44"/>
      <c r="P61" s="186">
        <v>1.0896876623107732</v>
      </c>
      <c r="Q61" s="186">
        <v>1.0932122322128535</v>
      </c>
      <c r="R61" s="186">
        <v>1.0932077922934291</v>
      </c>
      <c r="S61" s="186">
        <v>1.0996397096706614</v>
      </c>
      <c r="T61" s="186">
        <v>1.099691011305435</v>
      </c>
      <c r="U61" s="186">
        <v>1.1037469832316864</v>
      </c>
      <c r="V61" s="186">
        <v>1.1037375541079613</v>
      </c>
      <c r="W61" s="293">
        <v>1.1042931239056757</v>
      </c>
      <c r="X61" s="123"/>
      <c r="Y61" s="123"/>
      <c r="Z61" s="123"/>
    </row>
    <row r="62" spans="1:26">
      <c r="A62" s="25"/>
      <c r="B62" s="487"/>
      <c r="C62" s="131">
        <v>10</v>
      </c>
      <c r="D62" s="132" t="s">
        <v>161</v>
      </c>
      <c r="E62" s="433"/>
      <c r="F62" s="44"/>
      <c r="G62" s="186">
        <v>1.0873130429556868</v>
      </c>
      <c r="H62" s="186">
        <v>1.0873130429556868</v>
      </c>
      <c r="I62" s="186">
        <v>1.0873130429556868</v>
      </c>
      <c r="J62" s="186">
        <v>1.0873130429556868</v>
      </c>
      <c r="K62" s="186">
        <v>1.0873130429556868</v>
      </c>
      <c r="L62" s="186">
        <v>1.0873130429556868</v>
      </c>
      <c r="M62" s="186">
        <v>1.074696162122331</v>
      </c>
      <c r="N62" s="186">
        <v>1.074696162122331</v>
      </c>
      <c r="O62" s="44"/>
      <c r="P62" s="186">
        <v>1.074696162122331</v>
      </c>
      <c r="Q62" s="186">
        <v>1.0832647432785332</v>
      </c>
      <c r="R62" s="186">
        <v>1.0832564137687937</v>
      </c>
      <c r="S62" s="186">
        <v>1.0842535535285609</v>
      </c>
      <c r="T62" s="186">
        <v>1.084257743126694</v>
      </c>
      <c r="U62" s="186">
        <v>1.0920095283897262</v>
      </c>
      <c r="V62" s="186">
        <v>1.0920162683015382</v>
      </c>
      <c r="W62" s="293">
        <v>1.0978920013405882</v>
      </c>
      <c r="X62" s="123"/>
      <c r="Y62" s="123"/>
      <c r="Z62" s="123"/>
    </row>
    <row r="63" spans="1:26">
      <c r="A63" s="25"/>
      <c r="B63" s="487"/>
      <c r="C63" s="131">
        <v>11</v>
      </c>
      <c r="D63" s="132" t="s">
        <v>162</v>
      </c>
      <c r="E63" s="433"/>
      <c r="F63" s="44"/>
      <c r="G63" s="186">
        <v>1.0693642960677636</v>
      </c>
      <c r="H63" s="186">
        <v>1.0693642960677636</v>
      </c>
      <c r="I63" s="186">
        <v>1.0693642960677636</v>
      </c>
      <c r="J63" s="186">
        <v>1.0693642960677636</v>
      </c>
      <c r="K63" s="186">
        <v>1.0693642960677636</v>
      </c>
      <c r="L63" s="186">
        <v>1.0693642960677636</v>
      </c>
      <c r="M63" s="186">
        <v>1.0699074924914858</v>
      </c>
      <c r="N63" s="186">
        <v>1.0699074924914858</v>
      </c>
      <c r="O63" s="44"/>
      <c r="P63" s="186">
        <v>1.0699074924914858</v>
      </c>
      <c r="Q63" s="186">
        <v>1.0817559335850342</v>
      </c>
      <c r="R63" s="186">
        <v>1.0817450553956962</v>
      </c>
      <c r="S63" s="186">
        <v>1.0860675408860634</v>
      </c>
      <c r="T63" s="186">
        <v>1.0860770128436275</v>
      </c>
      <c r="U63" s="186">
        <v>1.0914212605541025</v>
      </c>
      <c r="V63" s="186">
        <v>1.091431054220545</v>
      </c>
      <c r="W63" s="293">
        <v>1.0871740337143652</v>
      </c>
      <c r="X63" s="123"/>
      <c r="Y63" s="123"/>
      <c r="Z63" s="123"/>
    </row>
    <row r="64" spans="1:26">
      <c r="A64" s="25"/>
      <c r="B64" s="487"/>
      <c r="C64" s="131">
        <v>12</v>
      </c>
      <c r="D64" s="132" t="s">
        <v>163</v>
      </c>
      <c r="E64" s="433"/>
      <c r="F64" s="44"/>
      <c r="G64" s="186">
        <v>1.1089971761061153</v>
      </c>
      <c r="H64" s="186">
        <v>1.1089971761061153</v>
      </c>
      <c r="I64" s="186">
        <v>1.1089971761061153</v>
      </c>
      <c r="J64" s="186">
        <v>1.1089971761061153</v>
      </c>
      <c r="K64" s="186">
        <v>1.1089971761061153</v>
      </c>
      <c r="L64" s="186">
        <v>1.1089971761061153</v>
      </c>
      <c r="M64" s="186">
        <v>1.0911008356225356</v>
      </c>
      <c r="N64" s="186">
        <v>1.0911008356225356</v>
      </c>
      <c r="O64" s="44"/>
      <c r="P64" s="186">
        <v>1.0911008356225356</v>
      </c>
      <c r="Q64" s="186">
        <v>1.091666375250262</v>
      </c>
      <c r="R64" s="186">
        <v>1.0916904333931368</v>
      </c>
      <c r="S64" s="186">
        <v>1.0988625367136806</v>
      </c>
      <c r="T64" s="186">
        <v>1.0988960341922946</v>
      </c>
      <c r="U64" s="186">
        <v>1.0949935565486379</v>
      </c>
      <c r="V64" s="186">
        <v>1.0949332085127226</v>
      </c>
      <c r="W64" s="293">
        <v>1.0966513447815294</v>
      </c>
      <c r="X64" s="123"/>
      <c r="Y64" s="123"/>
      <c r="Z64" s="123"/>
    </row>
    <row r="65" spans="1:26">
      <c r="A65" s="25"/>
      <c r="B65" s="487"/>
      <c r="C65" s="131">
        <v>13</v>
      </c>
      <c r="D65" s="132" t="s">
        <v>164</v>
      </c>
      <c r="E65" s="433"/>
      <c r="F65" s="44"/>
      <c r="G65" s="186">
        <v>1.1015998978747492</v>
      </c>
      <c r="H65" s="186">
        <v>1.1015998978747492</v>
      </c>
      <c r="I65" s="186">
        <v>1.1015998978747492</v>
      </c>
      <c r="J65" s="186">
        <v>1.1015998978747492</v>
      </c>
      <c r="K65" s="186">
        <v>1.1015998978747492</v>
      </c>
      <c r="L65" s="186">
        <v>1.1015998978747492</v>
      </c>
      <c r="M65" s="186">
        <v>1.0919579787548133</v>
      </c>
      <c r="N65" s="186">
        <v>1.0919579787548133</v>
      </c>
      <c r="O65" s="44"/>
      <c r="P65" s="186">
        <v>1.0919579787548133</v>
      </c>
      <c r="Q65" s="186">
        <v>1.0927569427483486</v>
      </c>
      <c r="R65" s="186">
        <v>1.092808854753953</v>
      </c>
      <c r="S65" s="186">
        <v>1.0894956425535909</v>
      </c>
      <c r="T65" s="186">
        <v>1.0895352260046862</v>
      </c>
      <c r="U65" s="186">
        <v>1.0947946595115696</v>
      </c>
      <c r="V65" s="186">
        <v>1.0947066859270436</v>
      </c>
      <c r="W65" s="293">
        <v>1.1086297626803987</v>
      </c>
      <c r="X65" s="123"/>
      <c r="Y65" s="123"/>
      <c r="Z65" s="123"/>
    </row>
    <row r="66" spans="1:26">
      <c r="A66" s="25"/>
      <c r="B66" s="487"/>
      <c r="C66" s="131">
        <v>14</v>
      </c>
      <c r="D66" s="132" t="s">
        <v>165</v>
      </c>
      <c r="E66" s="433"/>
      <c r="F66" s="44"/>
      <c r="G66" s="186">
        <v>1.1019888347943605</v>
      </c>
      <c r="H66" s="186">
        <v>1.1019888347943605</v>
      </c>
      <c r="I66" s="186">
        <v>1.1019888347943605</v>
      </c>
      <c r="J66" s="186">
        <v>1.1019888347943605</v>
      </c>
      <c r="K66" s="186">
        <v>1.1019888347943605</v>
      </c>
      <c r="L66" s="186">
        <v>1.1019888347943605</v>
      </c>
      <c r="M66" s="186">
        <v>1.0792020153293562</v>
      </c>
      <c r="N66" s="186">
        <v>1.0792020153293562</v>
      </c>
      <c r="O66" s="44"/>
      <c r="P66" s="186">
        <v>1.0792020153293562</v>
      </c>
      <c r="Q66" s="186">
        <v>1.0689837711289418</v>
      </c>
      <c r="R66" s="186">
        <v>1.0640139065733756</v>
      </c>
      <c r="S66" s="186">
        <v>1.0551588009306099</v>
      </c>
      <c r="T66" s="186">
        <v>1.0640281002402654</v>
      </c>
      <c r="U66" s="186">
        <v>1.0639824612904751</v>
      </c>
      <c r="V66" s="186">
        <v>1.070600816757137</v>
      </c>
      <c r="W66" s="293">
        <v>1.0826519065789035</v>
      </c>
      <c r="X66" s="123"/>
      <c r="Y66" s="123"/>
      <c r="Z66" s="123"/>
    </row>
    <row r="67" spans="1:26" ht="12.75" customHeight="1">
      <c r="A67" s="25"/>
      <c r="B67" s="484" t="s">
        <v>273</v>
      </c>
      <c r="C67" s="131">
        <v>1</v>
      </c>
      <c r="D67" s="132" t="s">
        <v>152</v>
      </c>
      <c r="E67" s="486"/>
      <c r="F67" s="44"/>
      <c r="G67" s="186">
        <v>1.1062978438213138</v>
      </c>
      <c r="H67" s="186">
        <v>1.1062978438213138</v>
      </c>
      <c r="I67" s="186">
        <v>1.1062978438213138</v>
      </c>
      <c r="J67" s="186">
        <v>1.1062978438213138</v>
      </c>
      <c r="K67" s="186">
        <v>1.1062978438213138</v>
      </c>
      <c r="L67" s="186">
        <v>1.1062978438213138</v>
      </c>
      <c r="M67" s="186">
        <v>1.0943802478750884</v>
      </c>
      <c r="N67" s="186">
        <v>1.0943802478750884</v>
      </c>
      <c r="O67" s="44"/>
      <c r="P67" s="186">
        <v>1.0943802478750884</v>
      </c>
      <c r="Q67" s="186">
        <v>1.0994052673611516</v>
      </c>
      <c r="R67" s="186">
        <v>1.0992843764313971</v>
      </c>
      <c r="S67" s="186">
        <v>1.0980904009260661</v>
      </c>
      <c r="T67" s="186">
        <v>1.0980017224539009</v>
      </c>
      <c r="U67" s="186">
        <v>1.0997558501699929</v>
      </c>
      <c r="V67" s="186">
        <v>1.0997485853542242</v>
      </c>
      <c r="W67" s="293">
        <v>1.1009122089191372</v>
      </c>
      <c r="X67" s="123"/>
      <c r="Y67" s="123"/>
      <c r="Z67" s="123"/>
    </row>
    <row r="68" spans="1:26">
      <c r="A68" s="25"/>
      <c r="B68" s="484"/>
      <c r="C68" s="131">
        <v>2</v>
      </c>
      <c r="D68" s="132" t="s">
        <v>153</v>
      </c>
      <c r="E68" s="486"/>
      <c r="F68" s="44"/>
      <c r="G68" s="186">
        <v>1.0832653620518802</v>
      </c>
      <c r="H68" s="186">
        <v>1.0832653620518802</v>
      </c>
      <c r="I68" s="186">
        <v>1.0832653620518802</v>
      </c>
      <c r="J68" s="186">
        <v>1.0832653620518802</v>
      </c>
      <c r="K68" s="186">
        <v>1.0832653620518802</v>
      </c>
      <c r="L68" s="186">
        <v>1.0832653620518802</v>
      </c>
      <c r="M68" s="186">
        <v>1.0819319239023764</v>
      </c>
      <c r="N68" s="186">
        <v>1.0819319239023764</v>
      </c>
      <c r="O68" s="44"/>
      <c r="P68" s="186">
        <v>1.0819319239023764</v>
      </c>
      <c r="Q68" s="186">
        <v>1.0800678542951025</v>
      </c>
      <c r="R68" s="186">
        <v>1.0800364696115277</v>
      </c>
      <c r="S68" s="186">
        <v>1.0817926971398641</v>
      </c>
      <c r="T68" s="186">
        <v>1.0817784097264935</v>
      </c>
      <c r="U68" s="186">
        <v>1.0830014506739241</v>
      </c>
      <c r="V68" s="186">
        <v>1.0829867032486038</v>
      </c>
      <c r="W68" s="293">
        <v>1.0830589961603516</v>
      </c>
      <c r="X68" s="123"/>
      <c r="Y68" s="123"/>
      <c r="Z68" s="123"/>
    </row>
    <row r="69" spans="1:26">
      <c r="A69" s="25"/>
      <c r="B69" s="484"/>
      <c r="C69" s="131">
        <v>3</v>
      </c>
      <c r="D69" s="132" t="s">
        <v>154</v>
      </c>
      <c r="E69" s="486"/>
      <c r="F69" s="44"/>
      <c r="G69" s="186">
        <v>1.0926219515561375</v>
      </c>
      <c r="H69" s="186">
        <v>1.0926219515561375</v>
      </c>
      <c r="I69" s="186">
        <v>1.0926219515561375</v>
      </c>
      <c r="J69" s="186">
        <v>1.0926219515561375</v>
      </c>
      <c r="K69" s="186">
        <v>1.0926219515561375</v>
      </c>
      <c r="L69" s="186">
        <v>1.0926219515561375</v>
      </c>
      <c r="M69" s="186">
        <v>1.103201734141227</v>
      </c>
      <c r="N69" s="186">
        <v>1.103201734141227</v>
      </c>
      <c r="O69" s="44"/>
      <c r="P69" s="186">
        <v>1.103201734141227</v>
      </c>
      <c r="Q69" s="186">
        <v>1.1044196117508469</v>
      </c>
      <c r="R69" s="186">
        <v>1.1042815354202522</v>
      </c>
      <c r="S69" s="186">
        <v>1.1064070319652477</v>
      </c>
      <c r="T69" s="186">
        <v>1.1062886876332332</v>
      </c>
      <c r="U69" s="186">
        <v>1.1103412683259926</v>
      </c>
      <c r="V69" s="186">
        <v>1.1103245217235966</v>
      </c>
      <c r="W69" s="293">
        <v>1.1140375232262019</v>
      </c>
      <c r="X69" s="123"/>
      <c r="Y69" s="123"/>
      <c r="Z69" s="123"/>
    </row>
    <row r="70" spans="1:26">
      <c r="A70" s="25"/>
      <c r="B70" s="484"/>
      <c r="C70" s="131">
        <v>4</v>
      </c>
      <c r="D70" s="132" t="s">
        <v>155</v>
      </c>
      <c r="E70" s="486"/>
      <c r="F70" s="44"/>
      <c r="G70" s="186">
        <v>1.1051676780069883</v>
      </c>
      <c r="H70" s="186">
        <v>1.1051676780069883</v>
      </c>
      <c r="I70" s="186">
        <v>1.1051676780069883</v>
      </c>
      <c r="J70" s="186">
        <v>1.1051676780069883</v>
      </c>
      <c r="K70" s="186">
        <v>1.1051676780069883</v>
      </c>
      <c r="L70" s="186">
        <v>1.1051676780069883</v>
      </c>
      <c r="M70" s="186">
        <v>1.1101095174841473</v>
      </c>
      <c r="N70" s="186">
        <v>1.1101095174841473</v>
      </c>
      <c r="O70" s="44"/>
      <c r="P70" s="186">
        <v>1.1101095174841473</v>
      </c>
      <c r="Q70" s="186">
        <v>1.1120763804581766</v>
      </c>
      <c r="R70" s="186">
        <v>1.1119109417977875</v>
      </c>
      <c r="S70" s="186">
        <v>1.115649304493167</v>
      </c>
      <c r="T70" s="186">
        <v>1.1155101507605159</v>
      </c>
      <c r="U70" s="186">
        <v>1.1163221636463285</v>
      </c>
      <c r="V70" s="186">
        <v>1.1162963809424624</v>
      </c>
      <c r="W70" s="293">
        <v>1.1253683772174112</v>
      </c>
      <c r="X70" s="123"/>
      <c r="Y70" s="123"/>
      <c r="Z70" s="123"/>
    </row>
    <row r="71" spans="1:26">
      <c r="A71" s="25"/>
      <c r="B71" s="484"/>
      <c r="C71" s="131">
        <v>5</v>
      </c>
      <c r="D71" s="132" t="s">
        <v>156</v>
      </c>
      <c r="E71" s="486"/>
      <c r="F71" s="44"/>
      <c r="G71" s="186">
        <v>1.0848717288497522</v>
      </c>
      <c r="H71" s="186">
        <v>1.0848717288497522</v>
      </c>
      <c r="I71" s="186">
        <v>1.0848717288497522</v>
      </c>
      <c r="J71" s="186">
        <v>1.0848717288497522</v>
      </c>
      <c r="K71" s="186">
        <v>1.0848717288497522</v>
      </c>
      <c r="L71" s="186">
        <v>1.0848717288497522</v>
      </c>
      <c r="M71" s="186">
        <v>1.0893235635483312</v>
      </c>
      <c r="N71" s="186">
        <v>1.0893235635483312</v>
      </c>
      <c r="O71" s="44"/>
      <c r="P71" s="186">
        <v>1.0893235635483312</v>
      </c>
      <c r="Q71" s="186">
        <v>1.0916553540610554</v>
      </c>
      <c r="R71" s="186">
        <v>1.0916092082280198</v>
      </c>
      <c r="S71" s="186">
        <v>1.098638839184598</v>
      </c>
      <c r="T71" s="186">
        <v>1.0986097959873247</v>
      </c>
      <c r="U71" s="186">
        <v>1.1019984852657096</v>
      </c>
      <c r="V71" s="186">
        <v>1.1019567802095096</v>
      </c>
      <c r="W71" s="293">
        <v>1.1041560338579519</v>
      </c>
      <c r="X71" s="123"/>
      <c r="Y71" s="123"/>
      <c r="Z71" s="123"/>
    </row>
    <row r="72" spans="1:26">
      <c r="A72" s="25"/>
      <c r="B72" s="484"/>
      <c r="C72" s="131">
        <v>6</v>
      </c>
      <c r="D72" s="132" t="s">
        <v>157</v>
      </c>
      <c r="E72" s="486"/>
      <c r="F72" s="44"/>
      <c r="G72" s="186">
        <v>1.0926847114127742</v>
      </c>
      <c r="H72" s="186">
        <v>1.0926847114127742</v>
      </c>
      <c r="I72" s="186">
        <v>1.0926847114127742</v>
      </c>
      <c r="J72" s="186">
        <v>1.0926847114127742</v>
      </c>
      <c r="K72" s="186">
        <v>1.0926847114127742</v>
      </c>
      <c r="L72" s="186">
        <v>1.0926847114127742</v>
      </c>
      <c r="M72" s="186">
        <v>1.075614245325172</v>
      </c>
      <c r="N72" s="186">
        <v>1.075614245325172</v>
      </c>
      <c r="O72" s="44"/>
      <c r="P72" s="186">
        <v>1.075614245325172</v>
      </c>
      <c r="Q72" s="186">
        <v>1.0714257690016857</v>
      </c>
      <c r="R72" s="186">
        <v>1.071386103673915</v>
      </c>
      <c r="S72" s="186">
        <v>1.0688039208503246</v>
      </c>
      <c r="T72" s="186">
        <v>1.0687666245600851</v>
      </c>
      <c r="U72" s="186">
        <v>1.0656709271944178</v>
      </c>
      <c r="V72" s="186">
        <v>1.0656793034111673</v>
      </c>
      <c r="W72" s="293">
        <v>1.0713936316917003</v>
      </c>
      <c r="X72" s="123"/>
      <c r="Y72" s="123"/>
      <c r="Z72" s="123"/>
    </row>
    <row r="73" spans="1:26">
      <c r="A73" s="25"/>
      <c r="B73" s="484"/>
      <c r="C73" s="131">
        <v>7</v>
      </c>
      <c r="D73" s="132" t="s">
        <v>158</v>
      </c>
      <c r="E73" s="486"/>
      <c r="F73" s="44"/>
      <c r="G73" s="186">
        <v>1.0986768716799604</v>
      </c>
      <c r="H73" s="186">
        <v>1.0986768716799604</v>
      </c>
      <c r="I73" s="186">
        <v>1.0986768716799604</v>
      </c>
      <c r="J73" s="186">
        <v>1.0986768716799604</v>
      </c>
      <c r="K73" s="186">
        <v>1.0986768716799604</v>
      </c>
      <c r="L73" s="186">
        <v>1.0986768716799604</v>
      </c>
      <c r="M73" s="186">
        <v>1.09403388284785</v>
      </c>
      <c r="N73" s="186">
        <v>1.09403388284785</v>
      </c>
      <c r="O73" s="44"/>
      <c r="P73" s="186">
        <v>1.09403388284785</v>
      </c>
      <c r="Q73" s="186">
        <v>1.0950188547584121</v>
      </c>
      <c r="R73" s="186">
        <v>1.0949458719782394</v>
      </c>
      <c r="S73" s="186">
        <v>1.0894937668868687</v>
      </c>
      <c r="T73" s="186">
        <v>1.0894067865864363</v>
      </c>
      <c r="U73" s="186">
        <v>1.0839916981215159</v>
      </c>
      <c r="V73" s="186">
        <v>1.0840081239156629</v>
      </c>
      <c r="W73" s="293">
        <v>1.0880511848838472</v>
      </c>
      <c r="X73" s="123"/>
      <c r="Y73" s="123"/>
      <c r="Z73" s="123"/>
    </row>
    <row r="74" spans="1:26">
      <c r="A74" s="25"/>
      <c r="B74" s="484"/>
      <c r="C74" s="131">
        <v>8</v>
      </c>
      <c r="D74" s="132" t="s">
        <v>159</v>
      </c>
      <c r="E74" s="486"/>
      <c r="F74" s="44"/>
      <c r="G74" s="186">
        <v>1.0804108522497773</v>
      </c>
      <c r="H74" s="186">
        <v>1.0804108522497773</v>
      </c>
      <c r="I74" s="186">
        <v>1.0804108522497773</v>
      </c>
      <c r="J74" s="186">
        <v>1.0804108522497773</v>
      </c>
      <c r="K74" s="186">
        <v>1.0804108522497773</v>
      </c>
      <c r="L74" s="186">
        <v>1.0804108522497773</v>
      </c>
      <c r="M74" s="186">
        <v>1.0867795714704855</v>
      </c>
      <c r="N74" s="186">
        <v>1.0867795714704855</v>
      </c>
      <c r="O74" s="44"/>
      <c r="P74" s="186">
        <v>1.0867795714704855</v>
      </c>
      <c r="Q74" s="186">
        <v>1.0906159770959118</v>
      </c>
      <c r="R74" s="186">
        <v>1.0950736926856965</v>
      </c>
      <c r="S74" s="186">
        <v>1.0980420778450359</v>
      </c>
      <c r="T74" s="186">
        <v>1.1016988425276408</v>
      </c>
      <c r="U74" s="186">
        <v>1.1089513483183899</v>
      </c>
      <c r="V74" s="186">
        <v>1.1069130812955454</v>
      </c>
      <c r="W74" s="293">
        <v>1.1017182038230251</v>
      </c>
      <c r="X74" s="123"/>
      <c r="Y74" s="123"/>
      <c r="Z74" s="123"/>
    </row>
    <row r="75" spans="1:26">
      <c r="A75" s="25"/>
      <c r="B75" s="484"/>
      <c r="C75" s="131">
        <v>9</v>
      </c>
      <c r="D75" s="132" t="s">
        <v>160</v>
      </c>
      <c r="E75" s="486"/>
      <c r="F75" s="44"/>
      <c r="G75" s="186">
        <v>1.0905921107412628</v>
      </c>
      <c r="H75" s="186">
        <v>1.0905921107412628</v>
      </c>
      <c r="I75" s="186">
        <v>1.0905921107412628</v>
      </c>
      <c r="J75" s="186">
        <v>1.0905921107412628</v>
      </c>
      <c r="K75" s="186">
        <v>1.0905921107412628</v>
      </c>
      <c r="L75" s="186">
        <v>1.0905921107412628</v>
      </c>
      <c r="M75" s="186">
        <v>1.088068751008813</v>
      </c>
      <c r="N75" s="186">
        <v>1.088068751008813</v>
      </c>
      <c r="O75" s="44"/>
      <c r="P75" s="186">
        <v>1.088068751008813</v>
      </c>
      <c r="Q75" s="186">
        <v>1.0908891887124332</v>
      </c>
      <c r="R75" s="186">
        <v>1.090789742082191</v>
      </c>
      <c r="S75" s="186">
        <v>1.0969047061954511</v>
      </c>
      <c r="T75" s="186">
        <v>1.0968163025422557</v>
      </c>
      <c r="U75" s="186">
        <v>1.1013042347239128</v>
      </c>
      <c r="V75" s="186">
        <v>1.1012667955096695</v>
      </c>
      <c r="W75" s="293">
        <v>1.1015952160949429</v>
      </c>
      <c r="X75" s="123"/>
      <c r="Y75" s="123"/>
      <c r="Z75" s="123"/>
    </row>
    <row r="76" spans="1:26">
      <c r="A76" s="25"/>
      <c r="B76" s="484"/>
      <c r="C76" s="131">
        <v>10</v>
      </c>
      <c r="D76" s="132" t="s">
        <v>161</v>
      </c>
      <c r="E76" s="486"/>
      <c r="F76" s="44"/>
      <c r="G76" s="186">
        <v>1.086476515584232</v>
      </c>
      <c r="H76" s="186">
        <v>1.086476515584232</v>
      </c>
      <c r="I76" s="186">
        <v>1.086476515584232</v>
      </c>
      <c r="J76" s="186">
        <v>1.086476515584232</v>
      </c>
      <c r="K76" s="186">
        <v>1.086476515584232</v>
      </c>
      <c r="L76" s="186">
        <v>1.086476515584232</v>
      </c>
      <c r="M76" s="186">
        <v>1.074045749802232</v>
      </c>
      <c r="N76" s="186">
        <v>1.074045749802232</v>
      </c>
      <c r="O76" s="44"/>
      <c r="P76" s="186">
        <v>1.074045749802232</v>
      </c>
      <c r="Q76" s="186">
        <v>1.0828812033076147</v>
      </c>
      <c r="R76" s="186">
        <v>1.0828655102829698</v>
      </c>
      <c r="S76" s="186">
        <v>1.0842497853844897</v>
      </c>
      <c r="T76" s="186">
        <v>1.0842587276457616</v>
      </c>
      <c r="U76" s="186">
        <v>1.0923530377149113</v>
      </c>
      <c r="V76" s="186">
        <v>1.0923373339853135</v>
      </c>
      <c r="W76" s="293">
        <v>1.0982643769864975</v>
      </c>
      <c r="X76" s="123"/>
      <c r="Y76" s="123"/>
      <c r="Z76" s="123"/>
    </row>
    <row r="77" spans="1:26">
      <c r="A77" s="25"/>
      <c r="B77" s="484"/>
      <c r="C77" s="131">
        <v>11</v>
      </c>
      <c r="D77" s="132" t="s">
        <v>162</v>
      </c>
      <c r="E77" s="486"/>
      <c r="F77" s="44"/>
      <c r="G77" s="186">
        <v>1.0693123354069614</v>
      </c>
      <c r="H77" s="186">
        <v>1.0693123354069614</v>
      </c>
      <c r="I77" s="186">
        <v>1.0693123354069614</v>
      </c>
      <c r="J77" s="186">
        <v>1.0693123354069614</v>
      </c>
      <c r="K77" s="186">
        <v>1.0693123354069614</v>
      </c>
      <c r="L77" s="186">
        <v>1.0693123354069614</v>
      </c>
      <c r="M77" s="186">
        <v>1.0699455637845936</v>
      </c>
      <c r="N77" s="186">
        <v>1.0699455637845936</v>
      </c>
      <c r="O77" s="44"/>
      <c r="P77" s="186">
        <v>1.0699455637845936</v>
      </c>
      <c r="Q77" s="186">
        <v>1.0819394370877082</v>
      </c>
      <c r="R77" s="186">
        <v>1.081946225496015</v>
      </c>
      <c r="S77" s="186">
        <v>1.0860332496609546</v>
      </c>
      <c r="T77" s="186">
        <v>1.0860385386008695</v>
      </c>
      <c r="U77" s="186">
        <v>1.0916636062833072</v>
      </c>
      <c r="V77" s="186">
        <v>1.0916310566688849</v>
      </c>
      <c r="W77" s="293">
        <v>1.0877950910890588</v>
      </c>
      <c r="X77" s="123"/>
      <c r="Y77" s="123"/>
      <c r="Z77" s="123"/>
    </row>
    <row r="78" spans="1:26">
      <c r="A78" s="25"/>
      <c r="B78" s="484"/>
      <c r="C78" s="131">
        <v>12</v>
      </c>
      <c r="D78" s="132" t="s">
        <v>163</v>
      </c>
      <c r="E78" s="486"/>
      <c r="F78" s="44"/>
      <c r="G78" s="186">
        <v>1.1063638048080044</v>
      </c>
      <c r="H78" s="186">
        <v>1.1063638048080044</v>
      </c>
      <c r="I78" s="186">
        <v>1.1063638048080044</v>
      </c>
      <c r="J78" s="186">
        <v>1.1063638048080044</v>
      </c>
      <c r="K78" s="186">
        <v>1.1063638048080044</v>
      </c>
      <c r="L78" s="186">
        <v>1.1063638048080044</v>
      </c>
      <c r="M78" s="186">
        <v>1.0888726443606354</v>
      </c>
      <c r="N78" s="186">
        <v>1.0888726443606354</v>
      </c>
      <c r="O78" s="44"/>
      <c r="P78" s="186">
        <v>1.0888726443606354</v>
      </c>
      <c r="Q78" s="186">
        <v>1.0895710028324384</v>
      </c>
      <c r="R78" s="186">
        <v>1.0894823194830803</v>
      </c>
      <c r="S78" s="186">
        <v>1.0962435614505206</v>
      </c>
      <c r="T78" s="186">
        <v>1.0961652302049636</v>
      </c>
      <c r="U78" s="186">
        <v>1.0924698377949911</v>
      </c>
      <c r="V78" s="186">
        <v>1.0924557945288424</v>
      </c>
      <c r="W78" s="293">
        <v>1.0936816179326558</v>
      </c>
      <c r="X78" s="123"/>
      <c r="Y78" s="123"/>
      <c r="Z78" s="123"/>
    </row>
    <row r="79" spans="1:26">
      <c r="A79" s="25"/>
      <c r="B79" s="484"/>
      <c r="C79" s="131">
        <v>13</v>
      </c>
      <c r="D79" s="132" t="s">
        <v>164</v>
      </c>
      <c r="E79" s="486"/>
      <c r="F79" s="44"/>
      <c r="G79" s="186">
        <v>1.0990610956528519</v>
      </c>
      <c r="H79" s="186">
        <v>1.0990610956528519</v>
      </c>
      <c r="I79" s="186">
        <v>1.0990610956528519</v>
      </c>
      <c r="J79" s="186">
        <v>1.0990610956528519</v>
      </c>
      <c r="K79" s="186">
        <v>1.0990610956528519</v>
      </c>
      <c r="L79" s="186">
        <v>1.0990610956528519</v>
      </c>
      <c r="M79" s="186">
        <v>1.0885300645953844</v>
      </c>
      <c r="N79" s="186">
        <v>1.0885300645953844</v>
      </c>
      <c r="O79" s="44"/>
      <c r="P79" s="186">
        <v>1.0885300645953844</v>
      </c>
      <c r="Q79" s="186">
        <v>1.0897285160865351</v>
      </c>
      <c r="R79" s="186">
        <v>1.0896083691766705</v>
      </c>
      <c r="S79" s="186">
        <v>1.0861443738311234</v>
      </c>
      <c r="T79" s="186">
        <v>1.085988724757829</v>
      </c>
      <c r="U79" s="186">
        <v>1.0908288256907956</v>
      </c>
      <c r="V79" s="186">
        <v>1.0908503216240641</v>
      </c>
      <c r="W79" s="293">
        <v>1.1045419277729067</v>
      </c>
      <c r="X79" s="123"/>
      <c r="Y79" s="123"/>
      <c r="Z79" s="123"/>
    </row>
    <row r="80" spans="1:26">
      <c r="A80" s="25"/>
      <c r="B80" s="485"/>
      <c r="C80" s="131">
        <v>14</v>
      </c>
      <c r="D80" s="132" t="s">
        <v>165</v>
      </c>
      <c r="E80" s="486"/>
      <c r="F80" s="44"/>
      <c r="G80" s="186">
        <v>1.1022838239390342</v>
      </c>
      <c r="H80" s="186">
        <v>1.1022838239390342</v>
      </c>
      <c r="I80" s="186">
        <v>1.1022838239390342</v>
      </c>
      <c r="J80" s="186">
        <v>1.1022838239390342</v>
      </c>
      <c r="K80" s="186">
        <v>1.1022838239390342</v>
      </c>
      <c r="L80" s="186">
        <v>1.1022838239390342</v>
      </c>
      <c r="M80" s="186">
        <v>1.0793406922068645</v>
      </c>
      <c r="N80" s="186">
        <v>1.0793406922068645</v>
      </c>
      <c r="O80" s="44"/>
      <c r="P80" s="186">
        <v>1.0793406922068645</v>
      </c>
      <c r="Q80" s="186">
        <v>1.0691809004923407</v>
      </c>
      <c r="R80" s="186">
        <v>1.0643929790286373</v>
      </c>
      <c r="S80" s="186">
        <v>1.0555239077231648</v>
      </c>
      <c r="T80" s="186">
        <v>1.0647354243887845</v>
      </c>
      <c r="U80" s="186">
        <v>1.0640734335082183</v>
      </c>
      <c r="V80" s="186">
        <v>1.0708776687445012</v>
      </c>
      <c r="W80" s="293">
        <v>1.0829159068068539</v>
      </c>
      <c r="X80" s="123"/>
      <c r="Y80" s="123"/>
      <c r="Z80" s="123"/>
    </row>
    <row r="81" spans="2:2" s="25" customFormat="1">
      <c r="B81" s="135"/>
    </row>
    <row r="82" spans="2:2" s="25" customFormat="1" hidden="1">
      <c r="B82" s="135"/>
    </row>
  </sheetData>
  <mergeCells count="30">
    <mergeCell ref="B3:H3"/>
    <mergeCell ref="M7:Q7"/>
    <mergeCell ref="B9:B13"/>
    <mergeCell ref="G48:N48"/>
    <mergeCell ref="P48:Z48"/>
    <mergeCell ref="B48:B52"/>
    <mergeCell ref="C48:C52"/>
    <mergeCell ref="D48:D52"/>
    <mergeCell ref="E48:E49"/>
    <mergeCell ref="B14:B27"/>
    <mergeCell ref="B28:B41"/>
    <mergeCell ref="R7:V7"/>
    <mergeCell ref="W7:AA7"/>
    <mergeCell ref="G49:N49"/>
    <mergeCell ref="P49:Z49"/>
    <mergeCell ref="R45:V45"/>
    <mergeCell ref="W45:AA45"/>
    <mergeCell ref="M45:Q45"/>
    <mergeCell ref="D9:D13"/>
    <mergeCell ref="C9:C13"/>
    <mergeCell ref="G9:N9"/>
    <mergeCell ref="P9:Z9"/>
    <mergeCell ref="G10:N10"/>
    <mergeCell ref="P10:Z10"/>
    <mergeCell ref="E9:E10"/>
    <mergeCell ref="B67:B80"/>
    <mergeCell ref="E67:E80"/>
    <mergeCell ref="E14:E41"/>
    <mergeCell ref="B53:B66"/>
    <mergeCell ref="E53:E6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670D3-EAD0-4F66-BE52-82C7C88B05BC}">
  <sheetPr>
    <tabColor theme="7" tint="0.79998168889431442"/>
    <pageSetUpPr autoPageBreaks="0"/>
  </sheetPr>
  <dimension ref="A1:AB1048575"/>
  <sheetViews>
    <sheetView workbookViewId="0"/>
  </sheetViews>
  <sheetFormatPr defaultColWidth="0" defaultRowHeight="0" customHeight="1" zeroHeight="1"/>
  <cols>
    <col min="1" max="1" width="3" customWidth="1"/>
    <col min="2" max="2" width="36" customWidth="1"/>
    <col min="3" max="3" width="36.84375" customWidth="1"/>
    <col min="4" max="4" width="21.15234375" customWidth="1"/>
    <col min="5" max="5" width="15.61328125" customWidth="1"/>
    <col min="6" max="6" width="20.4609375" customWidth="1"/>
    <col min="7" max="7" width="1.4609375" customWidth="1"/>
    <col min="8" max="8" width="18" style="10" customWidth="1"/>
    <col min="9" max="9" width="13" style="10" customWidth="1"/>
    <col min="10" max="10" width="16" style="10" customWidth="1"/>
    <col min="11" max="11" width="11.4609375" style="10" customWidth="1"/>
    <col min="12" max="12" width="15.61328125" customWidth="1"/>
    <col min="13" max="13" width="13.84375" customWidth="1"/>
    <col min="14" max="15" width="13" customWidth="1"/>
    <col min="16" max="16" width="1.4609375" customWidth="1"/>
    <col min="17" max="27" width="15.61328125" customWidth="1"/>
    <col min="28" max="28" width="8.765625" style="4" customWidth="1"/>
    <col min="29" max="16384" width="0" style="4" hidden="1"/>
  </cols>
  <sheetData>
    <row r="1" spans="1:28" ht="12.75" customHeight="1">
      <c r="A1" s="2"/>
      <c r="B1" s="2"/>
      <c r="C1" s="2"/>
      <c r="D1" s="2"/>
      <c r="E1" s="56"/>
      <c r="F1" s="2"/>
      <c r="G1" s="2"/>
      <c r="H1" s="2"/>
      <c r="I1" s="2"/>
      <c r="J1" s="2"/>
      <c r="K1" s="2"/>
      <c r="L1" s="2"/>
      <c r="M1" s="2"/>
      <c r="N1" s="2"/>
      <c r="O1" s="2"/>
      <c r="P1" s="2"/>
      <c r="Q1" s="2"/>
      <c r="R1" s="2"/>
      <c r="S1" s="2"/>
      <c r="T1" s="2"/>
      <c r="U1" s="2"/>
      <c r="V1" s="2"/>
      <c r="W1" s="2"/>
      <c r="X1" s="2"/>
      <c r="Y1" s="2"/>
      <c r="Z1" s="2"/>
      <c r="AA1" s="2"/>
      <c r="AB1" s="2"/>
    </row>
    <row r="2" spans="1:28" ht="18.75" customHeight="1">
      <c r="A2" s="2"/>
      <c r="B2" s="57" t="s">
        <v>370</v>
      </c>
      <c r="C2" s="57"/>
      <c r="D2" s="2"/>
      <c r="E2" s="56"/>
      <c r="F2" s="2"/>
      <c r="G2" s="2"/>
      <c r="H2" s="2"/>
      <c r="I2" s="2"/>
      <c r="J2" s="2"/>
      <c r="K2" s="2"/>
      <c r="L2" s="2"/>
      <c r="M2" s="2"/>
      <c r="N2" s="2"/>
      <c r="O2" s="2"/>
      <c r="P2" s="2"/>
      <c r="Q2" s="2"/>
      <c r="R2" s="2"/>
      <c r="S2" s="2"/>
      <c r="T2" s="2"/>
      <c r="U2" s="2"/>
      <c r="V2" s="2"/>
      <c r="W2" s="2"/>
      <c r="X2" s="2"/>
      <c r="Y2" s="2"/>
      <c r="Z2" s="2"/>
      <c r="AA2" s="2"/>
      <c r="AB2" s="2"/>
    </row>
    <row r="3" spans="1:28" ht="13.5">
      <c r="A3" s="2"/>
      <c r="B3" s="333" t="s">
        <v>373</v>
      </c>
      <c r="C3" s="333"/>
      <c r="D3" s="333"/>
      <c r="E3" s="333"/>
      <c r="F3" s="333"/>
      <c r="G3" s="56"/>
      <c r="H3" s="56"/>
      <c r="I3" s="56"/>
      <c r="J3" s="56"/>
      <c r="K3" s="56"/>
      <c r="L3" s="56"/>
      <c r="M3" s="56"/>
      <c r="N3" s="56"/>
      <c r="O3" s="56"/>
      <c r="P3" s="56"/>
      <c r="Q3" s="56"/>
      <c r="R3" s="56"/>
      <c r="S3" s="56"/>
      <c r="T3" s="56"/>
      <c r="U3" s="2"/>
      <c r="V3" s="2"/>
      <c r="W3" s="2"/>
      <c r="X3" s="2"/>
      <c r="Y3" s="2"/>
      <c r="Z3" s="2"/>
      <c r="AA3" s="2"/>
      <c r="AB3" s="2"/>
    </row>
    <row r="4" spans="1:28" ht="12.75" customHeight="1">
      <c r="A4" s="2"/>
      <c r="B4" s="2"/>
      <c r="C4" s="2"/>
      <c r="D4" s="2"/>
      <c r="E4" s="56"/>
      <c r="F4" s="2"/>
      <c r="G4" s="2"/>
      <c r="H4" s="2"/>
      <c r="I4" s="2"/>
      <c r="J4" s="2"/>
      <c r="K4" s="2"/>
      <c r="L4" s="2"/>
      <c r="M4" s="2"/>
      <c r="N4" s="2"/>
      <c r="O4" s="2"/>
      <c r="P4" s="2"/>
      <c r="Q4" s="2"/>
      <c r="R4" s="2"/>
      <c r="S4" s="2"/>
      <c r="T4" s="2"/>
      <c r="U4" s="2"/>
      <c r="V4" s="2"/>
      <c r="W4" s="2"/>
      <c r="X4" s="2"/>
      <c r="Y4" s="2"/>
      <c r="Z4" s="2"/>
      <c r="AA4" s="2"/>
      <c r="AB4" s="2"/>
    </row>
    <row r="5" spans="1:28" ht="13.5">
      <c r="A5" s="25"/>
      <c r="B5" s="25"/>
      <c r="C5" s="25"/>
      <c r="D5" s="25"/>
      <c r="E5" s="25"/>
      <c r="F5" s="25"/>
      <c r="G5" s="88"/>
      <c r="H5" s="94"/>
      <c r="I5" s="94"/>
      <c r="J5" s="94"/>
      <c r="K5" s="94"/>
      <c r="L5" s="25"/>
      <c r="M5" s="25"/>
      <c r="N5" s="25"/>
      <c r="O5" s="25"/>
      <c r="P5" s="88"/>
      <c r="Q5" s="25"/>
      <c r="R5" s="25"/>
      <c r="S5" s="25"/>
      <c r="T5" s="25"/>
      <c r="U5" s="25"/>
      <c r="V5" s="25"/>
      <c r="W5" s="25"/>
      <c r="X5" s="25"/>
      <c r="Y5" s="25"/>
      <c r="Z5" s="25"/>
      <c r="AA5" s="25"/>
      <c r="AB5" s="25"/>
    </row>
    <row r="6" spans="1:28" ht="12.75" customHeight="1">
      <c r="A6" s="25"/>
      <c r="B6" s="329" t="s">
        <v>24</v>
      </c>
      <c r="C6" s="388" t="s">
        <v>95</v>
      </c>
      <c r="D6" s="389" t="s">
        <v>25</v>
      </c>
      <c r="E6" s="388" t="s">
        <v>27</v>
      </c>
      <c r="F6" s="341"/>
      <c r="G6" s="44"/>
      <c r="H6" s="356" t="s">
        <v>231</v>
      </c>
      <c r="I6" s="357"/>
      <c r="J6" s="357"/>
      <c r="K6" s="357"/>
      <c r="L6" s="357"/>
      <c r="M6" s="357"/>
      <c r="N6" s="357"/>
      <c r="O6" s="358"/>
      <c r="P6" s="188"/>
      <c r="Q6" s="320" t="s">
        <v>232</v>
      </c>
      <c r="R6" s="321"/>
      <c r="S6" s="321"/>
      <c r="T6" s="321"/>
      <c r="U6" s="321"/>
      <c r="V6" s="321"/>
      <c r="W6" s="321"/>
      <c r="X6" s="321"/>
      <c r="Y6" s="321"/>
      <c r="Z6" s="321"/>
      <c r="AA6" s="322"/>
      <c r="AB6" s="25"/>
    </row>
    <row r="7" spans="1:28" ht="12.75" customHeight="1">
      <c r="A7" s="25"/>
      <c r="B7" s="329"/>
      <c r="C7" s="388"/>
      <c r="D7" s="389"/>
      <c r="E7" s="388"/>
      <c r="F7" s="341"/>
      <c r="G7" s="44"/>
      <c r="H7" s="323" t="s">
        <v>233</v>
      </c>
      <c r="I7" s="324"/>
      <c r="J7" s="324"/>
      <c r="K7" s="324"/>
      <c r="L7" s="324"/>
      <c r="M7" s="324"/>
      <c r="N7" s="324"/>
      <c r="O7" s="325"/>
      <c r="P7" s="188"/>
      <c r="Q7" s="326" t="s">
        <v>234</v>
      </c>
      <c r="R7" s="327"/>
      <c r="S7" s="327"/>
      <c r="T7" s="327"/>
      <c r="U7" s="327"/>
      <c r="V7" s="327"/>
      <c r="W7" s="327"/>
      <c r="X7" s="327"/>
      <c r="Y7" s="327"/>
      <c r="Z7" s="327"/>
      <c r="AA7" s="328"/>
      <c r="AB7" s="25"/>
    </row>
    <row r="8" spans="1:28" ht="25.5" customHeight="1">
      <c r="A8" s="25"/>
      <c r="B8" s="329"/>
      <c r="C8" s="388"/>
      <c r="D8" s="389"/>
      <c r="E8" s="388"/>
      <c r="F8" s="78" t="s">
        <v>103</v>
      </c>
      <c r="G8" s="44"/>
      <c r="H8" s="49" t="s">
        <v>97</v>
      </c>
      <c r="I8" s="49" t="s">
        <v>99</v>
      </c>
      <c r="J8" s="49" t="s">
        <v>93</v>
      </c>
      <c r="K8" s="49" t="s">
        <v>94</v>
      </c>
      <c r="L8" s="49" t="s">
        <v>47</v>
      </c>
      <c r="M8" s="50" t="s">
        <v>46</v>
      </c>
      <c r="N8" s="49" t="s">
        <v>48</v>
      </c>
      <c r="O8" s="49" t="s">
        <v>168</v>
      </c>
      <c r="P8" s="44"/>
      <c r="Q8" s="45" t="s">
        <v>224</v>
      </c>
      <c r="R8" s="45" t="s">
        <v>2</v>
      </c>
      <c r="S8" s="45" t="s">
        <v>3</v>
      </c>
      <c r="T8" s="51" t="s">
        <v>4</v>
      </c>
      <c r="U8" s="45" t="s">
        <v>5</v>
      </c>
      <c r="V8" s="45" t="s">
        <v>6</v>
      </c>
      <c r="W8" s="45" t="s">
        <v>7</v>
      </c>
      <c r="X8" s="45" t="s">
        <v>8</v>
      </c>
      <c r="Y8" s="45" t="s">
        <v>9</v>
      </c>
      <c r="Z8" s="45" t="s">
        <v>10</v>
      </c>
      <c r="AA8" s="45" t="s">
        <v>11</v>
      </c>
      <c r="AB8" s="25"/>
    </row>
    <row r="9" spans="1:28" ht="30" customHeight="1">
      <c r="A9" s="25"/>
      <c r="B9" s="329"/>
      <c r="C9" s="388"/>
      <c r="D9" s="389"/>
      <c r="E9" s="388"/>
      <c r="F9" s="78" t="s">
        <v>49</v>
      </c>
      <c r="G9" s="44"/>
      <c r="H9" s="47" t="s">
        <v>98</v>
      </c>
      <c r="I9" s="47" t="s">
        <v>90</v>
      </c>
      <c r="J9" s="47" t="s">
        <v>91</v>
      </c>
      <c r="K9" s="47" t="s">
        <v>92</v>
      </c>
      <c r="L9" s="47" t="s">
        <v>50</v>
      </c>
      <c r="M9" s="48" t="s">
        <v>51</v>
      </c>
      <c r="N9" s="47" t="s">
        <v>18</v>
      </c>
      <c r="O9" s="47" t="s">
        <v>169</v>
      </c>
      <c r="P9" s="44"/>
      <c r="Q9" s="47" t="s">
        <v>104</v>
      </c>
      <c r="R9" s="47" t="s">
        <v>19</v>
      </c>
      <c r="S9" s="47" t="s">
        <v>40</v>
      </c>
      <c r="T9" s="52" t="s">
        <v>20</v>
      </c>
      <c r="U9" s="47" t="s">
        <v>41</v>
      </c>
      <c r="V9" s="47" t="s">
        <v>21</v>
      </c>
      <c r="W9" s="47" t="s">
        <v>42</v>
      </c>
      <c r="X9" s="47" t="s">
        <v>22</v>
      </c>
      <c r="Y9" s="47" t="s">
        <v>43</v>
      </c>
      <c r="Z9" s="47" t="s">
        <v>23</v>
      </c>
      <c r="AA9" s="47" t="s">
        <v>44</v>
      </c>
      <c r="AB9" s="25"/>
    </row>
    <row r="10" spans="1:28" ht="12.75" customHeight="1">
      <c r="A10" s="25"/>
      <c r="B10" s="329"/>
      <c r="C10" s="388"/>
      <c r="D10" s="389"/>
      <c r="E10" s="388"/>
      <c r="F10" s="79" t="s">
        <v>371</v>
      </c>
      <c r="G10" s="44"/>
      <c r="H10" s="45" t="s">
        <v>88</v>
      </c>
      <c r="I10" s="45" t="s">
        <v>88</v>
      </c>
      <c r="J10" s="45" t="s">
        <v>89</v>
      </c>
      <c r="K10" s="45" t="s">
        <v>89</v>
      </c>
      <c r="L10" s="45" t="s">
        <v>52</v>
      </c>
      <c r="M10" s="46" t="s">
        <v>52</v>
      </c>
      <c r="N10" s="45" t="s">
        <v>34</v>
      </c>
      <c r="O10" s="45" t="s">
        <v>34</v>
      </c>
      <c r="P10" s="44"/>
      <c r="Q10" s="45" t="s">
        <v>86</v>
      </c>
      <c r="R10" s="45" t="s">
        <v>35</v>
      </c>
      <c r="S10" s="45" t="s">
        <v>35</v>
      </c>
      <c r="T10" s="51" t="s">
        <v>36</v>
      </c>
      <c r="U10" s="45" t="s">
        <v>36</v>
      </c>
      <c r="V10" s="45" t="s">
        <v>37</v>
      </c>
      <c r="W10" s="45" t="s">
        <v>37</v>
      </c>
      <c r="X10" s="45" t="s">
        <v>38</v>
      </c>
      <c r="Y10" s="45" t="s">
        <v>38</v>
      </c>
      <c r="Z10" s="45" t="s">
        <v>39</v>
      </c>
      <c r="AA10" s="45" t="s">
        <v>39</v>
      </c>
      <c r="AB10" s="25"/>
    </row>
    <row r="11" spans="1:28" s="8" customFormat="1" ht="13.5">
      <c r="A11" s="26"/>
      <c r="B11" s="386" t="s">
        <v>102</v>
      </c>
      <c r="C11" s="387"/>
      <c r="D11" s="387"/>
      <c r="E11" s="387"/>
      <c r="F11" s="387"/>
      <c r="G11" s="44"/>
      <c r="H11" s="71"/>
      <c r="I11" s="71"/>
      <c r="J11" s="71"/>
      <c r="K11" s="71"/>
      <c r="L11" s="71"/>
      <c r="M11" s="72"/>
      <c r="N11" s="71"/>
      <c r="O11" s="71"/>
      <c r="P11" s="44"/>
      <c r="Q11" s="71"/>
      <c r="R11" s="71"/>
      <c r="S11" s="71"/>
      <c r="T11" s="73"/>
      <c r="U11" s="71"/>
      <c r="V11" s="71"/>
      <c r="W11" s="71"/>
      <c r="X11" s="71"/>
      <c r="Y11" s="71"/>
      <c r="Z11" s="71"/>
      <c r="AA11" s="71"/>
      <c r="AB11" s="26"/>
    </row>
    <row r="12" spans="1:28" s="20" customFormat="1" ht="13.5">
      <c r="A12" s="80"/>
      <c r="B12" s="42" t="s">
        <v>372</v>
      </c>
      <c r="C12" s="42"/>
      <c r="D12" s="274" t="s">
        <v>68</v>
      </c>
      <c r="E12" s="5" t="s">
        <v>376</v>
      </c>
      <c r="F12" s="494"/>
      <c r="G12" s="44"/>
      <c r="H12" s="496"/>
      <c r="I12" s="497"/>
      <c r="J12" s="497"/>
      <c r="K12" s="497"/>
      <c r="L12" s="497"/>
      <c r="M12" s="497"/>
      <c r="N12" s="497"/>
      <c r="O12" s="498"/>
      <c r="P12" s="44"/>
      <c r="Q12" s="496"/>
      <c r="R12" s="497"/>
      <c r="S12" s="497"/>
      <c r="T12" s="497"/>
      <c r="U12" s="497"/>
      <c r="V12" s="497"/>
      <c r="W12" s="498"/>
      <c r="X12" s="294">
        <v>0.57599999999999996</v>
      </c>
      <c r="Y12" s="281"/>
      <c r="Z12" s="281"/>
      <c r="AA12" s="281"/>
      <c r="AB12" s="80"/>
    </row>
    <row r="13" spans="1:28" s="20" customFormat="1" ht="28.5" customHeight="1">
      <c r="A13" s="80"/>
      <c r="B13" s="42" t="s">
        <v>379</v>
      </c>
      <c r="C13" s="299" t="s">
        <v>382</v>
      </c>
      <c r="D13" s="274" t="s">
        <v>68</v>
      </c>
      <c r="E13" s="5" t="s">
        <v>376</v>
      </c>
      <c r="F13" s="495"/>
      <c r="G13" s="44"/>
      <c r="H13" s="499"/>
      <c r="I13" s="500"/>
      <c r="J13" s="500"/>
      <c r="K13" s="500"/>
      <c r="L13" s="500"/>
      <c r="M13" s="500"/>
      <c r="N13" s="500"/>
      <c r="O13" s="501"/>
      <c r="P13" s="44"/>
      <c r="Q13" s="499"/>
      <c r="R13" s="500"/>
      <c r="S13" s="500"/>
      <c r="T13" s="500"/>
      <c r="U13" s="500"/>
      <c r="V13" s="500"/>
      <c r="W13" s="501"/>
      <c r="X13" s="294">
        <v>0.48399999999999999</v>
      </c>
      <c r="Y13" s="281"/>
      <c r="Z13" s="502"/>
      <c r="AA13" s="503"/>
      <c r="AB13" s="80"/>
    </row>
    <row r="14" spans="1:28" s="8" customFormat="1" ht="13.5">
      <c r="A14" s="26"/>
      <c r="B14" s="386" t="s">
        <v>105</v>
      </c>
      <c r="C14" s="387"/>
      <c r="D14" s="387"/>
      <c r="E14" s="387"/>
      <c r="F14" s="387"/>
      <c r="G14" s="44"/>
      <c r="H14" s="286"/>
      <c r="I14" s="94"/>
      <c r="J14" s="94"/>
      <c r="K14" s="94"/>
      <c r="L14" s="94"/>
      <c r="M14" s="94"/>
      <c r="N14" s="94"/>
      <c r="O14" s="285"/>
      <c r="P14" s="284"/>
      <c r="Q14" s="94"/>
      <c r="R14" s="94"/>
      <c r="S14" s="94"/>
      <c r="T14" s="94"/>
      <c r="U14" s="94"/>
      <c r="V14" s="94"/>
      <c r="W14" s="94"/>
      <c r="X14" s="73"/>
      <c r="Y14" s="71"/>
      <c r="Z14" s="71"/>
      <c r="AA14" s="71"/>
      <c r="AB14" s="26"/>
    </row>
    <row r="15" spans="1:28" ht="13.5">
      <c r="A15" s="25"/>
      <c r="B15" s="402" t="s">
        <v>378</v>
      </c>
      <c r="C15" s="402"/>
      <c r="D15" s="402"/>
      <c r="E15" s="19" t="s">
        <v>377</v>
      </c>
      <c r="F15" s="19"/>
      <c r="G15" s="44"/>
      <c r="H15" s="286"/>
      <c r="I15" s="94"/>
      <c r="J15" s="94"/>
      <c r="K15" s="94"/>
      <c r="L15" s="94"/>
      <c r="M15" s="94"/>
      <c r="N15" s="94"/>
      <c r="O15" s="285"/>
      <c r="P15" s="284"/>
      <c r="Q15" s="25"/>
      <c r="R15" s="25"/>
      <c r="S15" s="25"/>
      <c r="T15" s="25"/>
      <c r="U15" s="25"/>
      <c r="V15" s="25"/>
      <c r="W15" s="25"/>
      <c r="X15" s="9">
        <f>IF(X12="","-",((X12)*365/100)+(X13*122/100))</f>
        <v>2.6928799999999997</v>
      </c>
      <c r="Y15" s="9" t="str">
        <f>IF(Y12="","-",((Y12)*365/100)+(Y13*122/100))</f>
        <v>-</v>
      </c>
      <c r="Z15" s="9" t="str">
        <f t="shared" ref="Z15:AA15" si="0">IF(Z12="","-",((Z12)*365/100))</f>
        <v>-</v>
      </c>
      <c r="AA15" s="9" t="str">
        <f t="shared" si="0"/>
        <v>-</v>
      </c>
      <c r="AB15" s="25"/>
    </row>
    <row r="16" spans="1:28" ht="13.5">
      <c r="A16" s="25"/>
      <c r="B16" s="25"/>
      <c r="C16" s="25"/>
      <c r="D16" s="25"/>
      <c r="E16" s="25"/>
      <c r="F16" s="25"/>
      <c r="G16" s="88"/>
      <c r="H16" s="94"/>
      <c r="I16" s="94"/>
      <c r="J16" s="94"/>
      <c r="K16" s="94"/>
      <c r="L16" s="25"/>
      <c r="M16" s="25"/>
      <c r="N16" s="25"/>
      <c r="O16" s="25"/>
      <c r="P16" s="88"/>
      <c r="Q16" s="25"/>
      <c r="R16" s="25"/>
      <c r="S16" s="25"/>
      <c r="T16" s="25"/>
      <c r="U16" s="25"/>
      <c r="V16" s="25"/>
      <c r="W16" s="25"/>
      <c r="X16" s="283"/>
      <c r="Y16" s="25"/>
      <c r="Z16" s="25"/>
      <c r="AA16" s="25"/>
      <c r="AB16" s="25"/>
    </row>
    <row r="17" spans="1:28" ht="13.5" hidden="1">
      <c r="A17" s="25"/>
      <c r="B17" s="25"/>
      <c r="C17" s="25"/>
      <c r="D17" s="25"/>
      <c r="E17" s="25"/>
      <c r="F17" s="25"/>
      <c r="G17" s="25"/>
      <c r="H17" s="94"/>
      <c r="I17" s="94"/>
      <c r="J17" s="94"/>
      <c r="K17" s="94"/>
      <c r="L17" s="25"/>
      <c r="M17" s="25"/>
      <c r="N17" s="25"/>
      <c r="O17" s="25"/>
      <c r="P17" s="25"/>
      <c r="Q17" s="25"/>
      <c r="R17" s="25"/>
      <c r="S17" s="25"/>
      <c r="T17" s="25"/>
      <c r="U17" s="25"/>
      <c r="V17" s="25"/>
      <c r="W17" s="25"/>
      <c r="X17" s="25"/>
      <c r="Y17" s="25"/>
      <c r="Z17" s="25"/>
      <c r="AA17" s="25"/>
      <c r="AB17" s="25"/>
    </row>
    <row r="18" spans="1:28" ht="13.5" hidden="1">
      <c r="A18" s="25"/>
      <c r="B18" s="25"/>
      <c r="C18" s="25"/>
      <c r="D18" s="25"/>
      <c r="E18" s="25"/>
      <c r="F18" s="25"/>
      <c r="G18" s="25"/>
      <c r="H18" s="94"/>
      <c r="I18" s="94"/>
      <c r="J18" s="94"/>
      <c r="K18" s="94"/>
      <c r="L18" s="25"/>
      <c r="M18" s="25"/>
      <c r="N18" s="25"/>
      <c r="O18" s="25"/>
      <c r="P18" s="25"/>
      <c r="Q18" s="25"/>
      <c r="R18" s="25"/>
      <c r="S18" s="25"/>
      <c r="T18" s="25"/>
      <c r="U18" s="25"/>
      <c r="V18" s="25"/>
      <c r="W18" s="25"/>
      <c r="X18" s="25"/>
      <c r="Y18" s="25"/>
      <c r="Z18" s="25"/>
      <c r="AA18" s="25"/>
      <c r="AB18" s="25"/>
    </row>
    <row r="19" spans="1:28" ht="13.5" hidden="1">
      <c r="A19" s="25"/>
      <c r="B19" s="25"/>
      <c r="C19" s="25"/>
      <c r="D19" s="25"/>
      <c r="E19" s="25"/>
      <c r="F19" s="25"/>
      <c r="G19" s="25"/>
      <c r="H19" s="94"/>
      <c r="I19" s="94"/>
      <c r="J19" s="94"/>
      <c r="K19" s="94"/>
      <c r="L19" s="25"/>
      <c r="M19" s="25"/>
      <c r="N19" s="25"/>
      <c r="O19" s="25"/>
      <c r="P19" s="25"/>
      <c r="Q19" s="25"/>
      <c r="R19" s="25"/>
      <c r="S19" s="25"/>
      <c r="T19" s="25"/>
      <c r="U19" s="25"/>
      <c r="V19" s="25"/>
      <c r="W19" s="25"/>
      <c r="X19" s="25"/>
      <c r="Y19" s="25"/>
      <c r="Z19" s="25"/>
      <c r="AA19" s="25"/>
      <c r="AB19" s="25"/>
    </row>
    <row r="20" spans="1:28" ht="13.5" hidden="1">
      <c r="A20" s="25"/>
      <c r="B20" s="25"/>
      <c r="C20" s="25"/>
      <c r="D20" s="25"/>
      <c r="E20" s="25"/>
      <c r="F20" s="25"/>
      <c r="G20" s="25"/>
      <c r="H20" s="94"/>
      <c r="I20" s="94"/>
      <c r="J20" s="94"/>
      <c r="K20" s="94"/>
      <c r="L20" s="25"/>
      <c r="M20" s="25"/>
      <c r="N20" s="25"/>
      <c r="O20" s="25"/>
      <c r="P20" s="25"/>
      <c r="Q20" s="25"/>
      <c r="R20" s="25"/>
      <c r="S20" s="25"/>
      <c r="T20" s="25"/>
      <c r="U20" s="25"/>
      <c r="V20" s="25"/>
      <c r="W20" s="25"/>
      <c r="X20" s="25"/>
      <c r="Y20" s="25"/>
      <c r="Z20" s="25"/>
      <c r="AA20" s="25"/>
      <c r="AB20" s="25"/>
    </row>
    <row r="21" spans="1:28" ht="13.5" hidden="1">
      <c r="A21" s="25"/>
      <c r="B21" s="25"/>
      <c r="C21" s="25"/>
      <c r="D21" s="25"/>
      <c r="E21" s="25"/>
      <c r="F21" s="25"/>
      <c r="G21" s="25"/>
      <c r="H21" s="94"/>
      <c r="I21" s="94"/>
      <c r="J21" s="94"/>
      <c r="K21" s="94"/>
      <c r="L21" s="25"/>
      <c r="M21" s="25"/>
      <c r="N21" s="25"/>
      <c r="O21" s="25"/>
      <c r="P21" s="25"/>
      <c r="Q21" s="25"/>
      <c r="R21" s="25"/>
      <c r="S21" s="25"/>
      <c r="T21" s="25"/>
      <c r="U21" s="25"/>
      <c r="V21" s="25"/>
      <c r="W21" s="25"/>
      <c r="X21" s="25"/>
      <c r="Y21" s="25"/>
      <c r="Z21" s="25"/>
      <c r="AA21" s="25"/>
      <c r="AB21" s="25"/>
    </row>
    <row r="22" spans="1:28" ht="13.5" hidden="1">
      <c r="A22" s="25"/>
      <c r="B22" s="25"/>
      <c r="C22" s="25"/>
      <c r="D22" s="25"/>
      <c r="E22" s="25"/>
      <c r="F22" s="25"/>
      <c r="G22" s="25"/>
      <c r="H22" s="94"/>
      <c r="I22" s="94"/>
      <c r="J22" s="94"/>
      <c r="K22" s="94"/>
      <c r="L22" s="25"/>
      <c r="M22" s="25"/>
      <c r="N22" s="25"/>
      <c r="O22" s="25"/>
      <c r="P22" s="25"/>
      <c r="Q22" s="25"/>
      <c r="R22" s="25"/>
      <c r="S22" s="25"/>
      <c r="T22" s="25"/>
      <c r="U22" s="25"/>
      <c r="V22" s="25"/>
      <c r="W22" s="25"/>
      <c r="X22" s="25"/>
      <c r="Y22" s="278"/>
      <c r="Z22" s="276"/>
      <c r="AA22" s="25"/>
      <c r="AB22" s="25"/>
    </row>
    <row r="23" spans="1:28" ht="13.5" hidden="1">
      <c r="A23" s="25"/>
      <c r="B23" s="95"/>
      <c r="C23" s="95"/>
      <c r="D23" s="25"/>
      <c r="E23" s="25"/>
      <c r="F23" s="25"/>
      <c r="G23" s="25"/>
      <c r="H23" s="94"/>
      <c r="I23" s="94"/>
      <c r="J23" s="94"/>
      <c r="K23" s="94"/>
      <c r="L23" s="25"/>
      <c r="M23" s="25"/>
      <c r="N23" s="25"/>
      <c r="O23" s="25"/>
      <c r="P23" s="25"/>
      <c r="Q23" s="25"/>
      <c r="R23" s="25"/>
      <c r="S23" s="25"/>
      <c r="T23" s="25"/>
      <c r="U23" s="25"/>
      <c r="V23" s="25"/>
      <c r="W23" s="25"/>
      <c r="X23" s="25"/>
      <c r="Y23" s="278"/>
      <c r="Z23" s="276"/>
      <c r="AA23" s="25"/>
      <c r="AB23" s="25"/>
    </row>
    <row r="24" spans="1:28" ht="13.5" hidden="1">
      <c r="A24" s="25"/>
      <c r="B24" s="25"/>
      <c r="C24" s="25"/>
      <c r="D24" s="25"/>
      <c r="E24" s="25"/>
      <c r="F24" s="25"/>
      <c r="G24" s="25"/>
      <c r="H24" s="94"/>
      <c r="I24" s="94"/>
      <c r="J24" s="94"/>
      <c r="K24" s="94"/>
      <c r="L24" s="25"/>
      <c r="M24" s="25"/>
      <c r="N24" s="25"/>
      <c r="O24" s="25"/>
      <c r="P24" s="25"/>
      <c r="Q24" s="25"/>
      <c r="R24" s="25"/>
      <c r="S24" s="25"/>
      <c r="T24" s="25"/>
      <c r="U24" s="25"/>
      <c r="V24" s="25"/>
      <c r="W24" s="25"/>
      <c r="X24" s="25"/>
      <c r="Y24" s="279"/>
      <c r="Z24" s="25"/>
      <c r="AA24" s="25"/>
      <c r="AB24" s="25"/>
    </row>
    <row r="25" spans="1:28" ht="13.5" hidden="1">
      <c r="A25" s="25"/>
      <c r="B25" s="25"/>
      <c r="C25" s="25"/>
      <c r="D25" s="25"/>
      <c r="E25" s="25"/>
      <c r="F25" s="25"/>
      <c r="G25" s="25"/>
      <c r="H25" s="96"/>
      <c r="I25" s="96"/>
      <c r="J25" s="96"/>
      <c r="K25" s="94"/>
      <c r="L25" s="25"/>
      <c r="M25" s="25"/>
      <c r="N25" s="25"/>
      <c r="O25" s="25"/>
      <c r="P25" s="25"/>
      <c r="Q25" s="25"/>
      <c r="R25" s="25"/>
      <c r="S25" s="25"/>
      <c r="T25" s="25"/>
      <c r="U25" s="25"/>
      <c r="V25" s="25"/>
      <c r="W25" s="25"/>
      <c r="X25" s="25"/>
      <c r="Y25" s="25"/>
      <c r="Z25" s="25"/>
      <c r="AA25" s="25"/>
      <c r="AB25" s="25"/>
    </row>
    <row r="26" spans="1:28" ht="13.5" hidden="1">
      <c r="A26" s="25"/>
      <c r="B26" s="25"/>
      <c r="C26" s="25"/>
      <c r="D26" s="25"/>
      <c r="E26" s="25"/>
      <c r="F26" s="25"/>
      <c r="G26" s="25"/>
      <c r="H26" s="94"/>
      <c r="I26" s="94"/>
      <c r="J26" s="94"/>
      <c r="K26" s="94"/>
      <c r="L26" s="25"/>
      <c r="M26" s="25"/>
      <c r="N26" s="25"/>
      <c r="O26" s="25"/>
      <c r="P26" s="25"/>
      <c r="Q26" s="25"/>
      <c r="R26" s="25"/>
      <c r="S26" s="25"/>
      <c r="T26" s="25"/>
      <c r="U26" s="25"/>
      <c r="V26" s="25"/>
      <c r="W26" s="25"/>
      <c r="X26" s="25"/>
      <c r="Y26" s="25"/>
      <c r="Z26" s="25"/>
      <c r="AA26" s="25"/>
      <c r="AB26" s="25"/>
    </row>
    <row r="27" spans="1:28" ht="13.5" hidden="1">
      <c r="A27" s="25"/>
      <c r="B27" s="25"/>
      <c r="C27" s="25"/>
      <c r="D27" s="25"/>
      <c r="E27" s="25"/>
      <c r="F27" s="25"/>
      <c r="G27" s="25"/>
      <c r="H27" s="94"/>
      <c r="I27" s="282"/>
      <c r="J27" s="94"/>
      <c r="K27" s="94"/>
      <c r="L27" s="25"/>
      <c r="M27" s="25"/>
      <c r="N27" s="25"/>
      <c r="O27" s="25"/>
      <c r="P27" s="25"/>
      <c r="Q27" s="25"/>
      <c r="R27" s="25"/>
      <c r="S27" s="25"/>
      <c r="T27" s="25"/>
      <c r="U27" s="25"/>
      <c r="V27" s="25"/>
      <c r="W27" s="25"/>
      <c r="X27" s="25"/>
      <c r="Y27" s="25"/>
      <c r="Z27" s="25"/>
      <c r="AA27" s="25"/>
      <c r="AB27" s="25"/>
    </row>
    <row r="28" spans="1:28" ht="13.5" hidden="1">
      <c r="A28" s="25"/>
      <c r="B28" s="25"/>
      <c r="C28" s="25"/>
      <c r="D28" s="25"/>
      <c r="E28" s="25"/>
      <c r="F28" s="25"/>
      <c r="G28" s="25"/>
      <c r="H28" s="94"/>
      <c r="I28" s="94"/>
      <c r="J28" s="96"/>
      <c r="K28" s="94"/>
      <c r="L28" s="25"/>
      <c r="M28" s="25"/>
      <c r="N28" s="25"/>
      <c r="O28" s="25"/>
      <c r="P28" s="25"/>
      <c r="Q28" s="25"/>
      <c r="R28" s="25"/>
      <c r="S28" s="25"/>
      <c r="T28" s="25"/>
      <c r="U28" s="25"/>
      <c r="V28" s="25"/>
      <c r="W28" s="25"/>
      <c r="X28" s="25"/>
      <c r="Y28" s="25"/>
      <c r="Z28" s="25"/>
      <c r="AA28" s="25"/>
      <c r="AB28" s="25"/>
    </row>
    <row r="29" spans="1:28" ht="13.5" hidden="1">
      <c r="A29" s="25"/>
      <c r="B29" s="25"/>
      <c r="C29" s="25"/>
      <c r="D29" s="25"/>
      <c r="E29" s="25"/>
      <c r="F29" s="25"/>
      <c r="G29" s="25"/>
      <c r="H29" s="94"/>
      <c r="I29" s="94"/>
      <c r="J29" s="94"/>
      <c r="K29" s="94"/>
      <c r="L29" s="25"/>
      <c r="M29" s="97"/>
      <c r="N29" s="25"/>
      <c r="O29" s="25"/>
      <c r="P29" s="25"/>
      <c r="Q29" s="25"/>
      <c r="R29" s="25"/>
      <c r="S29" s="25"/>
      <c r="T29" s="25"/>
      <c r="U29" s="25"/>
      <c r="V29" s="25"/>
      <c r="W29" s="25"/>
      <c r="X29" s="25"/>
      <c r="Y29" s="25"/>
      <c r="Z29" s="25"/>
      <c r="AA29" s="25"/>
      <c r="AB29" s="25"/>
    </row>
    <row r="30" spans="1:28" ht="12.65" hidden="1" customHeight="1">
      <c r="AB30" s="25"/>
    </row>
    <row r="31" spans="1:28" ht="12.65" hidden="1" customHeight="1">
      <c r="AB31" s="25"/>
    </row>
    <row r="32" spans="1:28" ht="12.65" hidden="1" customHeight="1">
      <c r="AB32" s="25"/>
    </row>
    <row r="33" spans="8:28" ht="13.5" hidden="1">
      <c r="AB33" s="25"/>
    </row>
    <row r="34" spans="8:28" ht="13.5" hidden="1">
      <c r="K34" s="22"/>
      <c r="L34" s="36"/>
      <c r="M34" s="36"/>
      <c r="N34" s="36"/>
      <c r="O34" s="36"/>
      <c r="AB34" s="25"/>
    </row>
    <row r="35" spans="8:28" ht="13.5" hidden="1">
      <c r="K35" s="22"/>
      <c r="L35" s="36"/>
      <c r="M35" s="36"/>
      <c r="N35" s="36"/>
      <c r="O35" s="36"/>
      <c r="AB35" s="25"/>
    </row>
    <row r="36" spans="8:28" ht="12.65" hidden="1" customHeight="1">
      <c r="AB36" s="25"/>
    </row>
    <row r="48" spans="8:28" customFormat="1" ht="0" hidden="1" customHeight="1">
      <c r="H48" s="10"/>
      <c r="I48" s="10"/>
      <c r="J48" s="10"/>
      <c r="K48" s="10"/>
      <c r="AB48" s="4"/>
    </row>
    <row r="1048561" spans="8:28" customFormat="1" ht="0" hidden="1" customHeight="1">
      <c r="H1048561" s="10"/>
      <c r="I1048561" s="10"/>
      <c r="J1048561" s="10"/>
      <c r="K1048561" s="10"/>
      <c r="AB1048561" s="4"/>
    </row>
    <row r="1048562" spans="8:28" customFormat="1" ht="0" hidden="1" customHeight="1">
      <c r="H1048562" s="10"/>
      <c r="I1048562" s="10"/>
      <c r="J1048562" s="10"/>
      <c r="K1048562" s="10"/>
      <c r="AB1048562" s="4"/>
    </row>
    <row r="1048563" spans="8:28" customFormat="1" ht="0" hidden="1" customHeight="1">
      <c r="H1048563" s="10"/>
      <c r="I1048563" s="10"/>
      <c r="J1048563" s="10"/>
      <c r="K1048563" s="10"/>
      <c r="AB1048563" s="4"/>
    </row>
    <row r="1048564" spans="8:28" customFormat="1" ht="0" hidden="1" customHeight="1">
      <c r="H1048564" s="10"/>
      <c r="I1048564" s="10"/>
      <c r="J1048564" s="10"/>
      <c r="K1048564" s="10"/>
      <c r="AB1048564" s="4"/>
    </row>
    <row r="1048565" spans="8:28" customFormat="1" ht="0" hidden="1" customHeight="1">
      <c r="H1048565" s="10"/>
      <c r="I1048565" s="10"/>
      <c r="J1048565" s="10"/>
      <c r="K1048565" s="10"/>
      <c r="AB1048565" s="4"/>
    </row>
    <row r="1048566" spans="8:28" customFormat="1" ht="0" hidden="1" customHeight="1">
      <c r="H1048566" s="10"/>
      <c r="I1048566" s="10"/>
      <c r="J1048566" s="10"/>
      <c r="K1048566" s="10"/>
      <c r="AB1048566" s="4"/>
    </row>
    <row r="1048567" spans="8:28" customFormat="1" ht="0" hidden="1" customHeight="1">
      <c r="H1048567" s="10"/>
      <c r="I1048567" s="10"/>
      <c r="J1048567" s="10"/>
      <c r="K1048567" s="10"/>
      <c r="AB1048567" s="4"/>
    </row>
    <row r="1048568" spans="8:28" customFormat="1" ht="0" hidden="1" customHeight="1">
      <c r="H1048568" s="10"/>
      <c r="I1048568" s="10"/>
      <c r="J1048568" s="10"/>
      <c r="K1048568" s="10"/>
      <c r="AB1048568" s="4"/>
    </row>
    <row r="1048569" spans="8:28" customFormat="1" ht="0" hidden="1" customHeight="1">
      <c r="H1048569" s="10"/>
      <c r="I1048569" s="10"/>
      <c r="J1048569" s="10"/>
      <c r="K1048569" s="10"/>
      <c r="AB1048569" s="4"/>
    </row>
    <row r="1048570" spans="8:28" customFormat="1" ht="0" hidden="1" customHeight="1">
      <c r="H1048570" s="10"/>
      <c r="I1048570" s="10"/>
      <c r="J1048570" s="10"/>
      <c r="K1048570" s="10"/>
      <c r="AB1048570" s="4"/>
    </row>
    <row r="1048571" spans="8:28" customFormat="1" ht="0" hidden="1" customHeight="1">
      <c r="H1048571" s="10"/>
      <c r="I1048571" s="10"/>
      <c r="J1048571" s="10"/>
      <c r="K1048571" s="10"/>
      <c r="AB1048571" s="4"/>
    </row>
    <row r="1048572" spans="8:28" customFormat="1" ht="0" hidden="1" customHeight="1">
      <c r="H1048572" s="10"/>
      <c r="I1048572" s="10"/>
      <c r="J1048572" s="10"/>
      <c r="K1048572" s="10"/>
      <c r="AB1048572" s="4"/>
    </row>
    <row r="1048573" spans="8:28" customFormat="1" ht="0" hidden="1" customHeight="1">
      <c r="H1048573" s="10"/>
      <c r="I1048573" s="10"/>
      <c r="J1048573" s="10"/>
      <c r="K1048573" s="10"/>
      <c r="AB1048573" s="4"/>
    </row>
    <row r="1048574" spans="8:28" customFormat="1" ht="0" hidden="1" customHeight="1">
      <c r="H1048574" s="10"/>
      <c r="I1048574" s="10"/>
      <c r="J1048574" s="10"/>
      <c r="K1048574" s="10"/>
      <c r="AB1048574" s="4"/>
    </row>
    <row r="1048575" spans="8:28" customFormat="1" ht="0" hidden="1" customHeight="1">
      <c r="H1048575" s="10"/>
      <c r="I1048575" s="10"/>
      <c r="J1048575" s="10"/>
      <c r="K1048575" s="10"/>
      <c r="AB1048575" s="4"/>
    </row>
  </sheetData>
  <mergeCells count="17">
    <mergeCell ref="B3:F3"/>
    <mergeCell ref="B6:B10"/>
    <mergeCell ref="C6:C10"/>
    <mergeCell ref="D6:D10"/>
    <mergeCell ref="E6:E10"/>
    <mergeCell ref="F6:F7"/>
    <mergeCell ref="B14:F14"/>
    <mergeCell ref="B15:D15"/>
    <mergeCell ref="H6:O6"/>
    <mergeCell ref="Q6:AA6"/>
    <mergeCell ref="H7:O7"/>
    <mergeCell ref="Q7:AA7"/>
    <mergeCell ref="B11:F11"/>
    <mergeCell ref="F12:F13"/>
    <mergeCell ref="H12:O13"/>
    <mergeCell ref="Q12:W13"/>
    <mergeCell ref="Z13:AA13"/>
  </mergeCells>
  <hyperlinks>
    <hyperlink ref="D12" r:id="rId1" xr:uid="{4508E494-5673-4AC8-B30E-BC45F2A83632}"/>
    <hyperlink ref="D13" r:id="rId2" xr:uid="{C983B486-D536-4797-BED2-A6903F8E32D4}"/>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autoPageBreaks="0"/>
  </sheetPr>
  <dimension ref="A1:N157"/>
  <sheetViews>
    <sheetView zoomScaleNormal="100" workbookViewId="0"/>
  </sheetViews>
  <sheetFormatPr defaultColWidth="9" defaultRowHeight="13.5" zeroHeight="1"/>
  <cols>
    <col min="1" max="1" width="2.61328125" style="25" customWidth="1"/>
    <col min="2" max="2" width="20" style="25" customWidth="1"/>
    <col min="3" max="3" width="11" style="25" customWidth="1"/>
    <col min="4" max="4" width="45.61328125" style="25" customWidth="1"/>
    <col min="5" max="16384" width="9" style="25"/>
  </cols>
  <sheetData>
    <row r="1" spans="2:14"/>
    <row r="2" spans="2:14" s="121" customFormat="1">
      <c r="B2" s="121" t="s">
        <v>24</v>
      </c>
    </row>
    <row r="3" spans="2:14"/>
    <row r="4" spans="2:14">
      <c r="B4" s="25" t="s">
        <v>248</v>
      </c>
    </row>
    <row r="5" spans="2:14"/>
    <row r="6" spans="2:14">
      <c r="B6" s="25" t="s">
        <v>249</v>
      </c>
    </row>
    <row r="7" spans="2:14"/>
    <row r="8" spans="2:14">
      <c r="B8" s="25" t="s">
        <v>250</v>
      </c>
    </row>
    <row r="9" spans="2:14"/>
    <row r="10" spans="2:14">
      <c r="B10" s="25" t="s">
        <v>227</v>
      </c>
    </row>
    <row r="11" spans="2:14">
      <c r="B11" s="25" t="s">
        <v>228</v>
      </c>
    </row>
    <row r="12" spans="2:14"/>
    <row r="13" spans="2:14" ht="25.5" customHeight="1">
      <c r="B13" s="316" t="s">
        <v>251</v>
      </c>
      <c r="C13" s="316"/>
      <c r="D13" s="316"/>
      <c r="E13" s="316"/>
      <c r="F13" s="316"/>
      <c r="G13" s="316"/>
      <c r="H13" s="316"/>
      <c r="I13" s="316"/>
      <c r="J13" s="316"/>
      <c r="K13" s="316"/>
      <c r="L13" s="316"/>
      <c r="M13" s="316"/>
      <c r="N13" s="316"/>
    </row>
    <row r="14" spans="2:14" ht="12.75" customHeight="1">
      <c r="B14" s="168"/>
      <c r="C14" s="168"/>
      <c r="D14" s="168"/>
      <c r="E14" s="168"/>
      <c r="F14" s="168"/>
      <c r="G14" s="168"/>
      <c r="H14" s="168"/>
      <c r="I14" s="168"/>
      <c r="J14" s="168"/>
      <c r="K14" s="168"/>
      <c r="L14" s="168"/>
      <c r="M14" s="168"/>
      <c r="N14" s="168"/>
    </row>
    <row r="15" spans="2:14" ht="12.75" customHeight="1">
      <c r="B15" s="169"/>
      <c r="C15" s="170" t="s">
        <v>194</v>
      </c>
      <c r="D15" s="168"/>
      <c r="E15" s="171"/>
      <c r="F15" s="170" t="s">
        <v>195</v>
      </c>
      <c r="G15" s="168"/>
      <c r="H15" s="168"/>
      <c r="I15" s="168"/>
      <c r="J15" s="168"/>
      <c r="K15" s="168"/>
      <c r="L15" s="168"/>
      <c r="M15" s="168"/>
      <c r="N15" s="168"/>
    </row>
    <row r="16" spans="2:14"/>
    <row r="17" spans="1:4" s="26" customFormat="1">
      <c r="A17" s="164"/>
      <c r="B17" s="25" t="s">
        <v>252</v>
      </c>
      <c r="C17" s="164"/>
      <c r="D17" s="164"/>
    </row>
    <row r="18" spans="1:4" s="26" customFormat="1">
      <c r="A18" s="164"/>
      <c r="B18" s="25"/>
      <c r="C18" s="164"/>
      <c r="D18" s="164"/>
    </row>
    <row r="19" spans="1:4" s="121" customFormat="1">
      <c r="B19" s="121" t="s">
        <v>188</v>
      </c>
    </row>
    <row r="20" spans="1:4" s="26" customFormat="1">
      <c r="C20" s="165"/>
      <c r="D20" s="164"/>
    </row>
    <row r="21" spans="1:4" s="26" customFormat="1">
      <c r="A21" s="158"/>
      <c r="B21" s="167" t="s">
        <v>59</v>
      </c>
      <c r="C21" s="167" t="s">
        <v>63</v>
      </c>
      <c r="D21" s="167" t="s">
        <v>24</v>
      </c>
    </row>
    <row r="22" spans="1:4" s="26" customFormat="1">
      <c r="A22" s="158"/>
      <c r="B22" s="166" t="s">
        <v>60</v>
      </c>
      <c r="C22" s="166" t="s">
        <v>64</v>
      </c>
      <c r="D22" s="166" t="s">
        <v>61</v>
      </c>
    </row>
    <row r="23" spans="1:4" s="26" customFormat="1" ht="19.5" customHeight="1">
      <c r="A23" s="158"/>
      <c r="B23" s="166" t="s">
        <v>95</v>
      </c>
      <c r="C23" s="166" t="s">
        <v>64</v>
      </c>
      <c r="D23" s="166" t="s">
        <v>189</v>
      </c>
    </row>
    <row r="24" spans="1:4" s="26" customFormat="1" ht="12.75" customHeight="1">
      <c r="A24" s="158"/>
      <c r="B24" s="317" t="s">
        <v>192</v>
      </c>
      <c r="C24" s="318"/>
      <c r="D24" s="319"/>
    </row>
    <row r="25" spans="1:4" s="26" customFormat="1" ht="22.5" customHeight="1">
      <c r="A25" s="158"/>
      <c r="B25" s="166" t="s">
        <v>247</v>
      </c>
      <c r="C25" s="166" t="s">
        <v>62</v>
      </c>
      <c r="D25" s="166" t="s">
        <v>241</v>
      </c>
    </row>
    <row r="26" spans="1:4" s="26" customFormat="1" ht="12.75" customHeight="1">
      <c r="A26" s="158"/>
      <c r="B26" s="317" t="s">
        <v>193</v>
      </c>
      <c r="C26" s="318"/>
      <c r="D26" s="319"/>
    </row>
    <row r="27" spans="1:4" s="26" customFormat="1" ht="23.5">
      <c r="A27" s="158"/>
      <c r="B27" s="166" t="s">
        <v>191</v>
      </c>
      <c r="C27" s="166" t="s">
        <v>105</v>
      </c>
      <c r="D27" s="166" t="s">
        <v>201</v>
      </c>
    </row>
    <row r="28" spans="1:4" s="26" customFormat="1" ht="12.75" customHeight="1">
      <c r="A28" s="158"/>
      <c r="B28" s="317" t="s">
        <v>216</v>
      </c>
      <c r="C28" s="318"/>
      <c r="D28" s="319"/>
    </row>
    <row r="29" spans="1:4" s="26" customFormat="1" ht="15" customHeight="1">
      <c r="A29" s="158"/>
      <c r="B29" s="166" t="s">
        <v>207</v>
      </c>
      <c r="C29" s="166" t="s">
        <v>102</v>
      </c>
      <c r="D29" s="166" t="s">
        <v>208</v>
      </c>
    </row>
    <row r="30" spans="1:4" s="26" customFormat="1" ht="34.5" customHeight="1">
      <c r="A30" s="158"/>
      <c r="B30" s="166" t="s">
        <v>209</v>
      </c>
      <c r="C30" s="166" t="s">
        <v>76</v>
      </c>
      <c r="D30" s="166" t="s">
        <v>196</v>
      </c>
    </row>
    <row r="31" spans="1:4" s="26" customFormat="1" ht="33" customHeight="1">
      <c r="A31" s="158"/>
      <c r="B31" s="166" t="s">
        <v>210</v>
      </c>
      <c r="C31" s="166" t="s">
        <v>76</v>
      </c>
      <c r="D31" s="166" t="s">
        <v>197</v>
      </c>
    </row>
    <row r="32" spans="1:4" s="26" customFormat="1" ht="26.25" customHeight="1">
      <c r="A32" s="158"/>
      <c r="B32" s="166" t="s">
        <v>211</v>
      </c>
      <c r="C32" s="166" t="s">
        <v>76</v>
      </c>
      <c r="D32" s="166" t="s">
        <v>316</v>
      </c>
    </row>
    <row r="33" spans="1:4" s="26" customFormat="1" ht="23.5">
      <c r="A33" s="158"/>
      <c r="B33" s="166" t="s">
        <v>212</v>
      </c>
      <c r="C33" s="166" t="s">
        <v>76</v>
      </c>
      <c r="D33" s="166" t="s">
        <v>198</v>
      </c>
    </row>
    <row r="34" spans="1:4" s="26" customFormat="1" ht="23.5">
      <c r="A34" s="158"/>
      <c r="B34" s="166" t="s">
        <v>213</v>
      </c>
      <c r="C34" s="166" t="s">
        <v>76</v>
      </c>
      <c r="D34" s="166" t="s">
        <v>199</v>
      </c>
    </row>
    <row r="35" spans="1:4" s="26" customFormat="1" ht="23.5">
      <c r="A35" s="158"/>
      <c r="B35" s="166" t="s">
        <v>214</v>
      </c>
      <c r="C35" s="166" t="s">
        <v>76</v>
      </c>
      <c r="D35" s="166" t="s">
        <v>200</v>
      </c>
    </row>
    <row r="36" spans="1:4" s="26" customFormat="1">
      <c r="A36" s="158"/>
      <c r="B36" s="166" t="s">
        <v>215</v>
      </c>
      <c r="C36" s="166" t="s">
        <v>102</v>
      </c>
      <c r="D36" s="166" t="s">
        <v>242</v>
      </c>
    </row>
    <row r="37" spans="1:4" s="26" customFormat="1" ht="23.5">
      <c r="A37" s="158"/>
      <c r="B37" s="166" t="s">
        <v>323</v>
      </c>
      <c r="C37" s="166" t="s">
        <v>76</v>
      </c>
      <c r="D37" s="166" t="s">
        <v>317</v>
      </c>
    </row>
    <row r="38" spans="1:4" s="26" customFormat="1" ht="23.5">
      <c r="A38" s="158"/>
      <c r="B38" s="298" t="s">
        <v>374</v>
      </c>
      <c r="C38" s="298" t="s">
        <v>76</v>
      </c>
      <c r="D38" s="298" t="s">
        <v>375</v>
      </c>
    </row>
    <row r="39" spans="1:4" s="26" customFormat="1">
      <c r="B39" s="25"/>
    </row>
    <row r="40" spans="1:4" s="26" customFormat="1" hidden="1"/>
    <row r="41" spans="1:4" s="26" customFormat="1" hidden="1"/>
    <row r="42" spans="1:4" s="26" customFormat="1" hidden="1"/>
    <row r="43" spans="1:4" s="26" customFormat="1" hidden="1"/>
    <row r="44" spans="1:4" s="26" customFormat="1" hidden="1"/>
    <row r="45" spans="1:4" s="26" customFormat="1" hidden="1"/>
    <row r="46" spans="1:4" s="26" customFormat="1" hidden="1"/>
    <row r="47" spans="1:4" s="26" customFormat="1" hidden="1"/>
    <row r="48" spans="1:4" s="26" customFormat="1" hidden="1"/>
    <row r="49" s="26" customFormat="1" hidden="1"/>
    <row r="50" s="26" customFormat="1" hidden="1"/>
    <row r="51" s="26" customFormat="1" hidden="1"/>
    <row r="52" s="26" customFormat="1" hidden="1"/>
    <row r="53" s="26" customFormat="1" hidden="1"/>
    <row r="54" s="26" customFormat="1" hidden="1"/>
    <row r="55" s="26" customFormat="1" hidden="1"/>
    <row r="56" s="26" customFormat="1" hidden="1"/>
    <row r="57" s="26" customFormat="1" hidden="1"/>
    <row r="58" s="26" customFormat="1" hidden="1"/>
    <row r="59" s="26" customFormat="1" hidden="1"/>
    <row r="60" s="26" customFormat="1" hidden="1"/>
    <row r="61" s="26" customFormat="1" hidden="1"/>
    <row r="62" s="26" customFormat="1" hidden="1"/>
    <row r="63" s="26" customFormat="1" hidden="1"/>
    <row r="64" s="26" customFormat="1" hidden="1"/>
    <row r="65" s="26" customFormat="1" hidden="1"/>
    <row r="66" s="26" customFormat="1" hidden="1"/>
    <row r="67" s="26" customFormat="1" hidden="1"/>
    <row r="68" s="26" customFormat="1" hidden="1"/>
    <row r="69" s="26" customFormat="1" hidden="1"/>
    <row r="70" s="26" customFormat="1" hidden="1"/>
    <row r="71" s="26" customFormat="1" hidden="1"/>
    <row r="72" s="26" customFormat="1" hidden="1"/>
    <row r="73" s="26" customFormat="1" hidden="1"/>
    <row r="74" s="26" customFormat="1" hidden="1"/>
    <row r="75" s="26" customFormat="1" hidden="1"/>
    <row r="76" s="26" customFormat="1" hidden="1"/>
    <row r="77" s="26" customFormat="1" hidden="1"/>
    <row r="78" s="26" customFormat="1" hidden="1"/>
    <row r="79" s="26" customFormat="1" hidden="1"/>
    <row r="80" s="26" customFormat="1" hidden="1"/>
    <row r="81" s="26" customFormat="1" hidden="1"/>
    <row r="82" s="26" customFormat="1" hidden="1"/>
    <row r="83" s="26" customFormat="1" hidden="1"/>
    <row r="84" s="26" customFormat="1" hidden="1"/>
    <row r="85" s="26" customFormat="1" hidden="1"/>
    <row r="86" s="26" customFormat="1" hidden="1"/>
    <row r="87" s="26" customFormat="1" hidden="1"/>
    <row r="88" s="26" customFormat="1" hidden="1"/>
    <row r="89" s="26" customFormat="1" hidden="1"/>
    <row r="90" s="26" customFormat="1" hidden="1"/>
    <row r="91" s="26" customFormat="1" hidden="1"/>
    <row r="92" s="26" customFormat="1" hidden="1"/>
    <row r="93" s="26" customFormat="1" hidden="1"/>
    <row r="94" s="26" customFormat="1" hidden="1"/>
    <row r="95" s="26" customFormat="1" hidden="1"/>
    <row r="96" s="26" customFormat="1" hidden="1"/>
    <row r="97" s="26" customFormat="1" hidden="1"/>
    <row r="98" s="26" customFormat="1" hidden="1"/>
    <row r="99" s="26" customFormat="1" hidden="1"/>
    <row r="100" s="26" customFormat="1" hidden="1"/>
    <row r="101" s="26" customFormat="1" hidden="1"/>
    <row r="102" s="26" customFormat="1" hidden="1"/>
    <row r="103" s="26" customFormat="1" hidden="1"/>
    <row r="104" s="26" customFormat="1" hidden="1"/>
    <row r="105" s="26" customFormat="1" hidden="1"/>
    <row r="106" s="26" customFormat="1" hidden="1"/>
    <row r="107" s="26" customFormat="1" hidden="1"/>
    <row r="108" s="26" customFormat="1" hidden="1"/>
    <row r="109" s="26" customFormat="1" hidden="1"/>
    <row r="110" s="26" customFormat="1" hidden="1"/>
    <row r="111" s="26" customFormat="1" hidden="1"/>
    <row r="112" s="26" customFormat="1" hidden="1"/>
    <row r="113" s="26" customFormat="1" hidden="1"/>
    <row r="114" s="26" customFormat="1" hidden="1"/>
    <row r="115" s="26" customFormat="1" hidden="1"/>
    <row r="116" s="26" customFormat="1" hidden="1"/>
    <row r="117" s="26" customFormat="1" hidden="1"/>
    <row r="118" s="26" customFormat="1" hidden="1"/>
    <row r="119" s="26" customFormat="1" hidden="1"/>
    <row r="120" s="26" customFormat="1" hidden="1"/>
    <row r="121" s="26" customFormat="1" hidden="1"/>
    <row r="122" s="26" customFormat="1" hidden="1"/>
    <row r="123" s="26" customFormat="1" hidden="1"/>
    <row r="124" s="26" customFormat="1" hidden="1"/>
    <row r="125" s="26" customFormat="1" hidden="1"/>
    <row r="126" s="26" customFormat="1" hidden="1"/>
    <row r="127" s="26" customFormat="1" hidden="1"/>
    <row r="128" s="26" customFormat="1" hidden="1"/>
    <row r="129" s="26" customFormat="1" hidden="1"/>
    <row r="130" s="26" customFormat="1" hidden="1"/>
    <row r="131" s="26" customFormat="1" hidden="1"/>
    <row r="132" s="26" customFormat="1" hidden="1"/>
    <row r="133" s="26" customFormat="1" hidden="1"/>
    <row r="134" s="26" customFormat="1" hidden="1"/>
    <row r="135" s="26" customFormat="1" hidden="1"/>
    <row r="136" s="26" customFormat="1" hidden="1"/>
    <row r="145"/>
    <row r="157"/>
  </sheetData>
  <mergeCells count="4">
    <mergeCell ref="B13:N13"/>
    <mergeCell ref="B24:D24"/>
    <mergeCell ref="B26:D26"/>
    <mergeCell ref="B28:D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autoPageBreaks="0"/>
  </sheetPr>
  <dimension ref="A1"/>
  <sheetViews>
    <sheetView workbookViewId="0">
      <selection activeCell="E43" sqref="E43"/>
    </sheetView>
  </sheetViews>
  <sheetFormatPr defaultRowHeight="13.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autoPageBreaks="0"/>
  </sheetPr>
  <dimension ref="A1:AC92"/>
  <sheetViews>
    <sheetView topLeftCell="T40" zoomScale="85" zoomScaleNormal="85" workbookViewId="0">
      <selection activeCell="W52" sqref="W52"/>
    </sheetView>
  </sheetViews>
  <sheetFormatPr defaultColWidth="0" defaultRowHeight="13.5"/>
  <cols>
    <col min="1" max="1" width="5.765625" customWidth="1"/>
    <col min="2" max="2" width="23.4609375" customWidth="1"/>
    <col min="3" max="3" width="17.84375" customWidth="1"/>
    <col min="4" max="4" width="23.3828125" customWidth="1"/>
    <col min="5" max="5" width="25.765625" customWidth="1"/>
    <col min="6" max="6" width="1.61328125" customWidth="1"/>
    <col min="7" max="14" width="15.61328125" customWidth="1"/>
    <col min="15" max="15" width="1.84375" customWidth="1"/>
    <col min="16" max="26" width="15.61328125" customWidth="1"/>
    <col min="27" max="27" width="7.921875" customWidth="1"/>
    <col min="28" max="29" width="0" hidden="1" customWidth="1"/>
    <col min="30" max="16384" width="7.921875" hidden="1"/>
  </cols>
  <sheetData>
    <row r="1" spans="1:26" s="2" customFormat="1" ht="12.75" customHeight="1"/>
    <row r="2" spans="1:26" s="2" customFormat="1" ht="18.75" customHeight="1">
      <c r="B2" s="189" t="s">
        <v>236</v>
      </c>
      <c r="C2" s="57"/>
      <c r="D2" s="57"/>
      <c r="E2" s="57"/>
      <c r="F2" s="57"/>
      <c r="G2" s="57"/>
      <c r="O2" s="57"/>
    </row>
    <row r="3" spans="1:26" s="2" customFormat="1" ht="48.75" customHeight="1">
      <c r="B3" s="333" t="s">
        <v>237</v>
      </c>
      <c r="C3" s="333"/>
      <c r="D3" s="333"/>
      <c r="E3" s="333"/>
      <c r="F3" s="333"/>
      <c r="G3" s="333"/>
      <c r="H3" s="333"/>
      <c r="I3" s="333"/>
      <c r="J3" s="56"/>
      <c r="K3" s="56"/>
      <c r="L3" s="56"/>
      <c r="M3" s="56"/>
      <c r="N3" s="56"/>
      <c r="O3" s="56"/>
      <c r="P3" s="56"/>
      <c r="Q3" s="56"/>
      <c r="R3" s="56"/>
      <c r="S3" s="56"/>
      <c r="T3" s="56"/>
      <c r="U3" s="56"/>
      <c r="V3" s="56"/>
      <c r="W3" s="56"/>
      <c r="X3" s="56"/>
      <c r="Y3" s="56"/>
      <c r="Z3" s="56"/>
    </row>
    <row r="4" spans="1:26" s="2" customFormat="1" ht="12.75" customHeight="1"/>
    <row r="5" spans="1:26" s="25" customFormat="1"/>
    <row r="6" spans="1:26" s="25" customFormat="1">
      <c r="B6" s="118"/>
    </row>
    <row r="7" spans="1:26" s="120" customFormat="1">
      <c r="B7" s="121" t="s">
        <v>246</v>
      </c>
    </row>
    <row r="8" spans="1:26" s="25" customFormat="1">
      <c r="B8" s="118"/>
    </row>
    <row r="9" spans="1:26" s="4" customFormat="1">
      <c r="A9" s="25"/>
      <c r="B9" s="340" t="s">
        <v>203</v>
      </c>
      <c r="C9" s="334" t="s">
        <v>229</v>
      </c>
      <c r="D9" s="329" t="s">
        <v>27</v>
      </c>
      <c r="E9" s="341"/>
      <c r="F9" s="119"/>
      <c r="G9" s="330" t="s">
        <v>231</v>
      </c>
      <c r="H9" s="331"/>
      <c r="I9" s="331"/>
      <c r="J9" s="331"/>
      <c r="K9" s="331"/>
      <c r="L9" s="331"/>
      <c r="M9" s="331"/>
      <c r="N9" s="332"/>
      <c r="O9" s="188"/>
      <c r="P9" s="320" t="s">
        <v>232</v>
      </c>
      <c r="Q9" s="321"/>
      <c r="R9" s="321"/>
      <c r="S9" s="321"/>
      <c r="T9" s="321"/>
      <c r="U9" s="321"/>
      <c r="V9" s="321"/>
      <c r="W9" s="321"/>
      <c r="X9" s="321"/>
      <c r="Y9" s="321"/>
      <c r="Z9" s="322"/>
    </row>
    <row r="10" spans="1:26" s="4" customFormat="1" ht="12.75" customHeight="1">
      <c r="A10" s="25"/>
      <c r="B10" s="340"/>
      <c r="C10" s="334"/>
      <c r="D10" s="329"/>
      <c r="E10" s="341"/>
      <c r="F10" s="119"/>
      <c r="G10" s="323" t="s">
        <v>233</v>
      </c>
      <c r="H10" s="324"/>
      <c r="I10" s="324"/>
      <c r="J10" s="324"/>
      <c r="K10" s="324"/>
      <c r="L10" s="324"/>
      <c r="M10" s="324"/>
      <c r="N10" s="325"/>
      <c r="O10" s="188"/>
      <c r="P10" s="326" t="s">
        <v>234</v>
      </c>
      <c r="Q10" s="327"/>
      <c r="R10" s="327"/>
      <c r="S10" s="327"/>
      <c r="T10" s="327"/>
      <c r="U10" s="327"/>
      <c r="V10" s="327"/>
      <c r="W10" s="327"/>
      <c r="X10" s="327"/>
      <c r="Y10" s="327"/>
      <c r="Z10" s="328"/>
    </row>
    <row r="11" spans="1:26" s="4" customFormat="1" ht="23">
      <c r="A11" s="25"/>
      <c r="B11" s="340"/>
      <c r="C11" s="334"/>
      <c r="D11" s="329"/>
      <c r="E11" s="133" t="s">
        <v>103</v>
      </c>
      <c r="F11" s="119"/>
      <c r="G11" s="49" t="s">
        <v>97</v>
      </c>
      <c r="H11" s="49" t="s">
        <v>99</v>
      </c>
      <c r="I11" s="49" t="s">
        <v>93</v>
      </c>
      <c r="J11" s="49" t="s">
        <v>94</v>
      </c>
      <c r="K11" s="49" t="s">
        <v>47</v>
      </c>
      <c r="L11" s="50" t="s">
        <v>46</v>
      </c>
      <c r="M11" s="49" t="s">
        <v>48</v>
      </c>
      <c r="N11" s="49" t="s">
        <v>168</v>
      </c>
      <c r="O11" s="119"/>
      <c r="P11" s="45" t="s">
        <v>224</v>
      </c>
      <c r="Q11" s="45" t="s">
        <v>2</v>
      </c>
      <c r="R11" s="45" t="s">
        <v>3</v>
      </c>
      <c r="S11" s="51" t="s">
        <v>4</v>
      </c>
      <c r="T11" s="45" t="s">
        <v>5</v>
      </c>
      <c r="U11" s="45" t="s">
        <v>6</v>
      </c>
      <c r="V11" s="45" t="s">
        <v>7</v>
      </c>
      <c r="W11" s="45" t="s">
        <v>8</v>
      </c>
      <c r="X11" s="45" t="s">
        <v>9</v>
      </c>
      <c r="Y11" s="45" t="s">
        <v>10</v>
      </c>
      <c r="Z11" s="45" t="s">
        <v>11</v>
      </c>
    </row>
    <row r="12" spans="1:26" s="3" customFormat="1" ht="12.75" customHeight="1">
      <c r="A12" s="26"/>
      <c r="B12" s="340"/>
      <c r="C12" s="334"/>
      <c r="D12" s="329"/>
      <c r="E12" s="133" t="s">
        <v>49</v>
      </c>
      <c r="F12" s="119"/>
      <c r="G12" s="47" t="s">
        <v>98</v>
      </c>
      <c r="H12" s="47" t="s">
        <v>90</v>
      </c>
      <c r="I12" s="47" t="s">
        <v>91</v>
      </c>
      <c r="J12" s="47" t="s">
        <v>92</v>
      </c>
      <c r="K12" s="47" t="s">
        <v>50</v>
      </c>
      <c r="L12" s="48" t="s">
        <v>51</v>
      </c>
      <c r="M12" s="47" t="s">
        <v>18</v>
      </c>
      <c r="N12" s="47" t="s">
        <v>169</v>
      </c>
      <c r="O12" s="119"/>
      <c r="P12" s="47" t="s">
        <v>104</v>
      </c>
      <c r="Q12" s="47" t="s">
        <v>19</v>
      </c>
      <c r="R12" s="47" t="s">
        <v>40</v>
      </c>
      <c r="S12" s="52" t="s">
        <v>20</v>
      </c>
      <c r="T12" s="47" t="s">
        <v>41</v>
      </c>
      <c r="U12" s="47" t="s">
        <v>21</v>
      </c>
      <c r="V12" s="47" t="s">
        <v>42</v>
      </c>
      <c r="W12" s="47" t="s">
        <v>22</v>
      </c>
      <c r="X12" s="47" t="s">
        <v>43</v>
      </c>
      <c r="Y12" s="47" t="s">
        <v>23</v>
      </c>
      <c r="Z12" s="47" t="s">
        <v>44</v>
      </c>
    </row>
    <row r="13" spans="1:26" s="3" customFormat="1" ht="12.75" customHeight="1">
      <c r="A13" s="26"/>
      <c r="B13" s="340"/>
      <c r="C13" s="334"/>
      <c r="D13" s="329"/>
      <c r="E13" s="191" t="s">
        <v>240</v>
      </c>
      <c r="F13" s="119"/>
      <c r="G13" s="45" t="s">
        <v>88</v>
      </c>
      <c r="H13" s="45" t="s">
        <v>88</v>
      </c>
      <c r="I13" s="45" t="s">
        <v>89</v>
      </c>
      <c r="J13" s="45" t="s">
        <v>89</v>
      </c>
      <c r="K13" s="45" t="s">
        <v>52</v>
      </c>
      <c r="L13" s="46" t="s">
        <v>52</v>
      </c>
      <c r="M13" s="45" t="s">
        <v>34</v>
      </c>
      <c r="N13" s="45" t="s">
        <v>34</v>
      </c>
      <c r="O13" s="119"/>
      <c r="P13" s="45" t="s">
        <v>86</v>
      </c>
      <c r="Q13" s="45" t="s">
        <v>35</v>
      </c>
      <c r="R13" s="45" t="s">
        <v>35</v>
      </c>
      <c r="S13" s="51" t="s">
        <v>36</v>
      </c>
      <c r="T13" s="45" t="s">
        <v>36</v>
      </c>
      <c r="U13" s="45" t="s">
        <v>37</v>
      </c>
      <c r="V13" s="45" t="s">
        <v>37</v>
      </c>
      <c r="W13" s="45" t="s">
        <v>38</v>
      </c>
      <c r="X13" s="45" t="s">
        <v>38</v>
      </c>
      <c r="Y13" s="45" t="s">
        <v>39</v>
      </c>
      <c r="Z13" s="45" t="s">
        <v>39</v>
      </c>
    </row>
    <row r="14" spans="1:26" s="3" customFormat="1" ht="12.75" customHeight="1">
      <c r="A14" s="26"/>
      <c r="B14" s="335" t="s">
        <v>238</v>
      </c>
      <c r="C14" s="152" t="s">
        <v>152</v>
      </c>
      <c r="D14" s="338" t="s">
        <v>177</v>
      </c>
      <c r="E14" s="339"/>
      <c r="F14" s="119"/>
      <c r="G14" s="145">
        <f>IF('2a Aggregate costs'!H$14="-","-",SUM('2a Aggregate costs'!H$14,'2a Aggregate costs'!H$16,'2a Aggregate costs'!H$17,'2a Aggregate costs'!H38,'2a Aggregate costs'!H75)*'3a Demand'!$C$9+'2a Aggregate costs'!H$18)</f>
        <v>68.702166793238945</v>
      </c>
      <c r="H14" s="145">
        <f>IF('2a Aggregate costs'!I$14="-","-",SUM('2a Aggregate costs'!I$14,'2a Aggregate costs'!I$16,'2a Aggregate costs'!I$17,'2a Aggregate costs'!I38,'2a Aggregate costs'!I75)*'3a Demand'!$C$9+'2a Aggregate costs'!I$18)</f>
        <v>68.681919333337049</v>
      </c>
      <c r="I14" s="145">
        <f>IF('2a Aggregate costs'!J$14="-","-",SUM('2a Aggregate costs'!J$14,'2a Aggregate costs'!J$16,'2a Aggregate costs'!J$17,'2a Aggregate costs'!J38,'2a Aggregate costs'!J75)*'3a Demand'!$C$9+'2a Aggregate costs'!J$18)</f>
        <v>86.659614008099624</v>
      </c>
      <c r="J14" s="145">
        <f>IF('2a Aggregate costs'!K$14="-","-",SUM('2a Aggregate costs'!K$14,'2a Aggregate costs'!K$16,'2a Aggregate costs'!K$17,'2a Aggregate costs'!K38,'2a Aggregate costs'!K75)*'3a Demand'!$C$9+'2a Aggregate costs'!K$18)</f>
        <v>85.649243705648431</v>
      </c>
      <c r="K14" s="145">
        <f>IF('2a Aggregate costs'!L$14="-","-",SUM('2a Aggregate costs'!L$14,'2a Aggregate costs'!L$16,'2a Aggregate costs'!L$17,'2a Aggregate costs'!L38,'2a Aggregate costs'!L75)*'3a Demand'!$C$9+'2a Aggregate costs'!L$18)</f>
        <v>97.996949103895901</v>
      </c>
      <c r="L14" s="145">
        <f>IF('2a Aggregate costs'!M$14="-","-",SUM('2a Aggregate costs'!M$14,'2a Aggregate costs'!M$16,'2a Aggregate costs'!M$17,'2a Aggregate costs'!M38,'2a Aggregate costs'!M75)*'3a Demand'!$C$9+'2a Aggregate costs'!M$18)</f>
        <v>97.17111065327714</v>
      </c>
      <c r="M14" s="145">
        <f>IF('2a Aggregate costs'!N$14="-","-",SUM('2a Aggregate costs'!N$14,'2a Aggregate costs'!N$16,'2a Aggregate costs'!N$17,'2a Aggregate costs'!N38,'2a Aggregate costs'!N75)*'3a Demand'!$C$9+'2a Aggregate costs'!N$18)</f>
        <v>118.43145127194565</v>
      </c>
      <c r="N14" s="145">
        <f>IF('2a Aggregate costs'!O$14="-","-",SUM('2a Aggregate costs'!O$14,'2a Aggregate costs'!O$16,'2a Aggregate costs'!O$17,'2a Aggregate costs'!O38,'2a Aggregate costs'!O75)*'3a Demand'!$C$9+'2a Aggregate costs'!O$18)</f>
        <v>116.32028588097357</v>
      </c>
      <c r="O14" s="119"/>
      <c r="P14" s="145">
        <f>IF('2a Aggregate costs'!Q$14="-","-",SUM('2a Aggregate costs'!Q$14,'2a Aggregate costs'!Q$16,'2a Aggregate costs'!Q$17,'2a Aggregate costs'!Q38,'2a Aggregate costs'!Q75)*'3a Demand'!$C$9+'2a Aggregate costs'!Q$18)</f>
        <v>116.32028588097357</v>
      </c>
      <c r="Q14" s="145">
        <f>IF('2a Aggregate costs'!R$14="-","-",SUM('2a Aggregate costs'!R$14,'2a Aggregate costs'!R$16,'2a Aggregate costs'!R$17,'2a Aggregate costs'!R38,'2a Aggregate costs'!R75)*'3a Demand'!$C$9+'2a Aggregate costs'!R$18)</f>
        <v>130.16555083702036</v>
      </c>
      <c r="R14" s="145">
        <f>IF('2a Aggregate costs'!S$14="-","-",SUM('2a Aggregate costs'!S$14,'2a Aggregate costs'!S$16,'2a Aggregate costs'!S$17,'2a Aggregate costs'!S38,'2a Aggregate costs'!S75)*'3a Demand'!$C$9+'2a Aggregate costs'!S$18)</f>
        <v>132.12008341140648</v>
      </c>
      <c r="S14" s="145">
        <f>IF('2a Aggregate costs'!T$14="-","-",SUM('2a Aggregate costs'!T$14,'2a Aggregate costs'!T$16,'2a Aggregate costs'!T$17,'2a Aggregate costs'!T38,'2a Aggregate costs'!T75)*'3a Demand'!$C$9+'2a Aggregate costs'!T$18)</f>
        <v>144.10927049452181</v>
      </c>
      <c r="T14" s="145">
        <f>IF('2a Aggregate costs'!U$14="-","-",SUM('2a Aggregate costs'!U$14,'2a Aggregate costs'!U$16,'2a Aggregate costs'!U$17,'2a Aggregate costs'!U38,'2a Aggregate costs'!U75)*'3a Demand'!$C$9+'2a Aggregate costs'!U$18)</f>
        <v>146.61193934738992</v>
      </c>
      <c r="U14" s="145">
        <f>IF('2a Aggregate costs'!V$14="-","-",SUM('2a Aggregate costs'!V$14,'2a Aggregate costs'!V$16,'2a Aggregate costs'!V$17,'2a Aggregate costs'!V38,'2a Aggregate costs'!V75)*'3a Demand'!$C$9+'2a Aggregate costs'!V$18)</f>
        <v>158.52666903835529</v>
      </c>
      <c r="V14" s="145">
        <f>IF('2a Aggregate costs'!W$14="-","-",SUM('2a Aggregate costs'!W$14,'2a Aggregate costs'!W$16,'2a Aggregate costs'!W$17,'2a Aggregate costs'!W38,'2a Aggregate costs'!W75)*'3a Demand'!$C$9+'2a Aggregate costs'!W$18)</f>
        <v>144.24760146410816</v>
      </c>
      <c r="W14" s="145">
        <f>IF('2a Aggregate costs'!X$14="-","-",SUM('2a Aggregate costs'!X$14,'2a Aggregate costs'!X$16,'2a Aggregate costs'!X$17,'2a Aggregate costs'!X38,'2a Aggregate costs'!X75)*'3a Demand'!$C$9+'2a Aggregate costs'!X$18)</f>
        <v>126.87126031796728</v>
      </c>
      <c r="X14" s="145" t="str">
        <f>IF('2a Aggregate costs'!Y$14="-","-",SUM('2a Aggregate costs'!Y$14,'2a Aggregate costs'!Y$16,'2a Aggregate costs'!Y$17,'2a Aggregate costs'!Y38,'2a Aggregate costs'!Y75)*'3a Demand'!$C$9+'2a Aggregate costs'!Y$18)</f>
        <v>-</v>
      </c>
      <c r="Y14" s="145" t="str">
        <f>IF('2a Aggregate costs'!Z$14="-","-",SUM('2a Aggregate costs'!Z$14,'2a Aggregate costs'!Z$16,'2a Aggregate costs'!Z$17,'2a Aggregate costs'!Z38,'2a Aggregate costs'!Z75)*'3a Demand'!$C$9+'2a Aggregate costs'!Z$18)</f>
        <v>-</v>
      </c>
      <c r="Z14" s="145" t="str">
        <f>IF('2a Aggregate costs'!AA$14="-","-",SUM('2a Aggregate costs'!AA$14,'2a Aggregate costs'!AA$16,'2a Aggregate costs'!AA$17,'2a Aggregate costs'!AA38,'2a Aggregate costs'!AA75)*'3a Demand'!$C$9+'2a Aggregate costs'!AA$18)</f>
        <v>-</v>
      </c>
    </row>
    <row r="15" spans="1:26" s="3" customFormat="1" ht="12.75" customHeight="1">
      <c r="A15" s="26"/>
      <c r="B15" s="336"/>
      <c r="C15" s="152" t="s">
        <v>153</v>
      </c>
      <c r="D15" s="338"/>
      <c r="E15" s="339"/>
      <c r="F15" s="119"/>
      <c r="G15" s="145">
        <f>IF('2a Aggregate costs'!H$14="-","-",SUM('2a Aggregate costs'!H$14,'2a Aggregate costs'!H$16,'2a Aggregate costs'!H$17,'2a Aggregate costs'!H39,'2a Aggregate costs'!H76)*'3a Demand'!$C$9+'2a Aggregate costs'!H$18)</f>
        <v>68.68266085677898</v>
      </c>
      <c r="H15" s="145">
        <f>IF('2a Aggregate costs'!I$14="-","-",SUM('2a Aggregate costs'!I$14,'2a Aggregate costs'!I$16,'2a Aggregate costs'!I$17,'2a Aggregate costs'!I39,'2a Aggregate costs'!I76)*'3a Demand'!$C$9+'2a Aggregate costs'!I$18)</f>
        <v>68.662677895270846</v>
      </c>
      <c r="I15" s="145">
        <f>IF('2a Aggregate costs'!J$14="-","-",SUM('2a Aggregate costs'!J$14,'2a Aggregate costs'!J$16,'2a Aggregate costs'!J$17,'2a Aggregate costs'!J39,'2a Aggregate costs'!J76)*'3a Demand'!$C$9+'2a Aggregate costs'!J$18)</f>
        <v>86.575750300526337</v>
      </c>
      <c r="J15" s="145">
        <f>IF('2a Aggregate costs'!K$14="-","-",SUM('2a Aggregate costs'!K$14,'2a Aggregate costs'!K$16,'2a Aggregate costs'!K$17,'2a Aggregate costs'!K39,'2a Aggregate costs'!K76)*'3a Demand'!$C$9+'2a Aggregate costs'!K$18)</f>
        <v>85.585277115439624</v>
      </c>
      <c r="K15" s="145">
        <f>IF('2a Aggregate costs'!L$14="-","-",SUM('2a Aggregate costs'!L$14,'2a Aggregate costs'!L$16,'2a Aggregate costs'!L$17,'2a Aggregate costs'!L39,'2a Aggregate costs'!L76)*'3a Demand'!$C$9+'2a Aggregate costs'!L$18)</f>
        <v>97.778789138865818</v>
      </c>
      <c r="L15" s="145">
        <f>IF('2a Aggregate costs'!M$14="-","-",SUM('2a Aggregate costs'!M$14,'2a Aggregate costs'!M$16,'2a Aggregate costs'!M$17,'2a Aggregate costs'!M39,'2a Aggregate costs'!M76)*'3a Demand'!$C$9+'2a Aggregate costs'!M$18)</f>
        <v>96.978462519301218</v>
      </c>
      <c r="M15" s="145">
        <f>IF('2a Aggregate costs'!N$14="-","-",SUM('2a Aggregate costs'!N$14,'2a Aggregate costs'!N$16,'2a Aggregate costs'!N$17,'2a Aggregate costs'!N39,'2a Aggregate costs'!N76)*'3a Demand'!$C$9+'2a Aggregate costs'!N$18)</f>
        <v>118.23185463682731</v>
      </c>
      <c r="N15" s="145">
        <f>IF('2a Aggregate costs'!O$14="-","-",SUM('2a Aggregate costs'!O$14,'2a Aggregate costs'!O$16,'2a Aggregate costs'!O$17,'2a Aggregate costs'!O39,'2a Aggregate costs'!O76)*'3a Demand'!$C$9+'2a Aggregate costs'!O$18)</f>
        <v>116.14769270493946</v>
      </c>
      <c r="O15" s="119"/>
      <c r="P15" s="145">
        <f>IF('2a Aggregate costs'!Q$14="-","-",SUM('2a Aggregate costs'!Q$14,'2a Aggregate costs'!Q$16,'2a Aggregate costs'!Q$17,'2a Aggregate costs'!Q39,'2a Aggregate costs'!Q76)*'3a Demand'!$C$9+'2a Aggregate costs'!Q$18)</f>
        <v>116.14769270493946</v>
      </c>
      <c r="Q15" s="145">
        <f>IF('2a Aggregate costs'!R$14="-","-",SUM('2a Aggregate costs'!R$14,'2a Aggregate costs'!R$16,'2a Aggregate costs'!R$17,'2a Aggregate costs'!R39,'2a Aggregate costs'!R76)*'3a Demand'!$C$9+'2a Aggregate costs'!R$18)</f>
        <v>129.76616503451402</v>
      </c>
      <c r="R15" s="145">
        <f>IF('2a Aggregate costs'!S$14="-","-",SUM('2a Aggregate costs'!S$14,'2a Aggregate costs'!S$16,'2a Aggregate costs'!S$17,'2a Aggregate costs'!S39,'2a Aggregate costs'!S76)*'3a Demand'!$C$9+'2a Aggregate costs'!S$18)</f>
        <v>131.70771861921571</v>
      </c>
      <c r="S15" s="145">
        <f>IF('2a Aggregate costs'!T$14="-","-",SUM('2a Aggregate costs'!T$14,'2a Aggregate costs'!T$16,'2a Aggregate costs'!T$17,'2a Aggregate costs'!T39,'2a Aggregate costs'!T76)*'3a Demand'!$C$9+'2a Aggregate costs'!T$18)</f>
        <v>143.60871675438014</v>
      </c>
      <c r="T15" s="145">
        <f>IF('2a Aggregate costs'!U$14="-","-",SUM('2a Aggregate costs'!U$14,'2a Aggregate costs'!U$16,'2a Aggregate costs'!U$17,'2a Aggregate costs'!U39,'2a Aggregate costs'!U76)*'3a Demand'!$C$9+'2a Aggregate costs'!U$18)</f>
        <v>146.058702944131</v>
      </c>
      <c r="U15" s="145">
        <f>IF('2a Aggregate costs'!V$14="-","-",SUM('2a Aggregate costs'!V$14,'2a Aggregate costs'!V$16,'2a Aggregate costs'!V$17,'2a Aggregate costs'!V39,'2a Aggregate costs'!V76)*'3a Demand'!$C$9+'2a Aggregate costs'!V$18)</f>
        <v>157.86237279805943</v>
      </c>
      <c r="V15" s="145">
        <f>IF('2a Aggregate costs'!W$14="-","-",SUM('2a Aggregate costs'!W$14,'2a Aggregate costs'!W$16,'2a Aggregate costs'!W$17,'2a Aggregate costs'!W39,'2a Aggregate costs'!W76)*'3a Demand'!$C$9+'2a Aggregate costs'!W$18)</f>
        <v>143.81812999295829</v>
      </c>
      <c r="W15" s="145">
        <f>IF('2a Aggregate costs'!X$14="-","-",SUM('2a Aggregate costs'!X$14,'2a Aggregate costs'!X$16,'2a Aggregate costs'!X$17,'2a Aggregate costs'!X39,'2a Aggregate costs'!X76)*'3a Demand'!$C$9+'2a Aggregate costs'!X$18)</f>
        <v>126.83566407837614</v>
      </c>
      <c r="X15" s="145" t="str">
        <f>IF('2a Aggregate costs'!Y$14="-","-",SUM('2a Aggregate costs'!Y$14,'2a Aggregate costs'!Y$16,'2a Aggregate costs'!Y$17,'2a Aggregate costs'!Y39,'2a Aggregate costs'!Y76)*'3a Demand'!$C$9+'2a Aggregate costs'!Y$18)</f>
        <v>-</v>
      </c>
      <c r="Y15" s="145" t="str">
        <f>IF('2a Aggregate costs'!Z$14="-","-",SUM('2a Aggregate costs'!Z$14,'2a Aggregate costs'!Z$16,'2a Aggregate costs'!Z$17,'2a Aggregate costs'!Z39,'2a Aggregate costs'!Z76)*'3a Demand'!$C$9+'2a Aggregate costs'!Z$18)</f>
        <v>-</v>
      </c>
      <c r="Z15" s="145" t="str">
        <f>IF('2a Aggregate costs'!AA$14="-","-",SUM('2a Aggregate costs'!AA$14,'2a Aggregate costs'!AA$16,'2a Aggregate costs'!AA$17,'2a Aggregate costs'!AA39,'2a Aggregate costs'!AA76)*'3a Demand'!$C$9+'2a Aggregate costs'!AA$18)</f>
        <v>-</v>
      </c>
    </row>
    <row r="16" spans="1:26" s="3" customFormat="1" ht="12.75" customHeight="1">
      <c r="A16" s="26"/>
      <c r="B16" s="336"/>
      <c r="C16" s="152" t="s">
        <v>154</v>
      </c>
      <c r="D16" s="338"/>
      <c r="E16" s="339"/>
      <c r="F16" s="119"/>
      <c r="G16" s="145">
        <f>IF('2a Aggregate costs'!H$14="-","-",SUM('2a Aggregate costs'!H$14,'2a Aggregate costs'!H$16,'2a Aggregate costs'!H$17,'2a Aggregate costs'!H40,'2a Aggregate costs'!H77)*'3a Demand'!$C$9+'2a Aggregate costs'!H$18)</f>
        <v>68.691489961573978</v>
      </c>
      <c r="H16" s="145">
        <f>IF('2a Aggregate costs'!I$14="-","-",SUM('2a Aggregate costs'!I$14,'2a Aggregate costs'!I$16,'2a Aggregate costs'!I$17,'2a Aggregate costs'!I40,'2a Aggregate costs'!I77)*'3a Demand'!$C$9+'2a Aggregate costs'!I$18)</f>
        <v>68.67138727993634</v>
      </c>
      <c r="I16" s="145">
        <f>IF('2a Aggregate costs'!J$14="-","-",SUM('2a Aggregate costs'!J$14,'2a Aggregate costs'!J$16,'2a Aggregate costs'!J$17,'2a Aggregate costs'!J40,'2a Aggregate costs'!J77)*'3a Demand'!$C$9+'2a Aggregate costs'!J$18)</f>
        <v>86.613712200026143</v>
      </c>
      <c r="J16" s="145">
        <f>IF('2a Aggregate costs'!K$14="-","-",SUM('2a Aggregate costs'!K$14,'2a Aggregate costs'!K$16,'2a Aggregate costs'!K$17,'2a Aggregate costs'!K40,'2a Aggregate costs'!K77)*'3a Demand'!$C$9+'2a Aggregate costs'!K$18)</f>
        <v>85.614232169105591</v>
      </c>
      <c r="K16" s="145">
        <f>IF('2a Aggregate costs'!L$14="-","-",SUM('2a Aggregate costs'!L$14,'2a Aggregate costs'!L$16,'2a Aggregate costs'!L$17,'2a Aggregate costs'!L40,'2a Aggregate costs'!L77)*'3a Demand'!$C$9+'2a Aggregate costs'!L$18)</f>
        <v>97.877542817071387</v>
      </c>
      <c r="L16" s="145">
        <f>IF('2a Aggregate costs'!M$14="-","-",SUM('2a Aggregate costs'!M$14,'2a Aggregate costs'!M$16,'2a Aggregate costs'!M$17,'2a Aggregate costs'!M40,'2a Aggregate costs'!M77)*'3a Demand'!$C$9+'2a Aggregate costs'!M$18)</f>
        <v>97.06566778235171</v>
      </c>
      <c r="M16" s="145">
        <f>IF('2a Aggregate costs'!N$14="-","-",SUM('2a Aggregate costs'!N$14,'2a Aggregate costs'!N$16,'2a Aggregate costs'!N$17,'2a Aggregate costs'!N40,'2a Aggregate costs'!N77)*'3a Demand'!$C$9+'2a Aggregate costs'!N$18)</f>
        <v>118.56217933957592</v>
      </c>
      <c r="N16" s="145">
        <f>IF('2a Aggregate costs'!O$14="-","-",SUM('2a Aggregate costs'!O$14,'2a Aggregate costs'!O$16,'2a Aggregate costs'!O$17,'2a Aggregate costs'!O40,'2a Aggregate costs'!O77)*'3a Demand'!$C$9+'2a Aggregate costs'!O$18)</f>
        <v>116.43229437115814</v>
      </c>
      <c r="O16" s="119"/>
      <c r="P16" s="145">
        <f>IF('2a Aggregate costs'!Q$14="-","-",SUM('2a Aggregate costs'!Q$14,'2a Aggregate costs'!Q$16,'2a Aggregate costs'!Q$17,'2a Aggregate costs'!Q40,'2a Aggregate costs'!Q77)*'3a Demand'!$C$9+'2a Aggregate costs'!Q$18)</f>
        <v>116.43229437115814</v>
      </c>
      <c r="Q16" s="145">
        <f>IF('2a Aggregate costs'!R$14="-","-",SUM('2a Aggregate costs'!R$14,'2a Aggregate costs'!R$16,'2a Aggregate costs'!R$17,'2a Aggregate costs'!R40,'2a Aggregate costs'!R77)*'3a Demand'!$C$9+'2a Aggregate costs'!R$18)</f>
        <v>130.26226917667123</v>
      </c>
      <c r="R16" s="145">
        <f>IF('2a Aggregate costs'!S$14="-","-",SUM('2a Aggregate costs'!S$14,'2a Aggregate costs'!S$16,'2a Aggregate costs'!S$17,'2a Aggregate costs'!S40,'2a Aggregate costs'!S77)*'3a Demand'!$C$9+'2a Aggregate costs'!S$18)</f>
        <v>132.21990716682578</v>
      </c>
      <c r="S16" s="145">
        <f>IF('2a Aggregate costs'!T$14="-","-",SUM('2a Aggregate costs'!T$14,'2a Aggregate costs'!T$16,'2a Aggregate costs'!T$17,'2a Aggregate costs'!T40,'2a Aggregate costs'!T77)*'3a Demand'!$C$9+'2a Aggregate costs'!T$18)</f>
        <v>144.34605575986936</v>
      </c>
      <c r="T16" s="145">
        <f>IF('2a Aggregate costs'!U$14="-","-",SUM('2a Aggregate costs'!U$14,'2a Aggregate costs'!U$16,'2a Aggregate costs'!U$17,'2a Aggregate costs'!U40,'2a Aggregate costs'!U77)*'3a Demand'!$C$9+'2a Aggregate costs'!U$18)</f>
        <v>146.87279216995896</v>
      </c>
      <c r="U16" s="145">
        <f>IF('2a Aggregate costs'!V$14="-","-",SUM('2a Aggregate costs'!V$14,'2a Aggregate costs'!V$16,'2a Aggregate costs'!V$17,'2a Aggregate costs'!V40,'2a Aggregate costs'!V77)*'3a Demand'!$C$9+'2a Aggregate costs'!V$18)</f>
        <v>158.90199602603437</v>
      </c>
      <c r="V16" s="145">
        <f>IF('2a Aggregate costs'!W$14="-","-",SUM('2a Aggregate costs'!W$14,'2a Aggregate costs'!W$16,'2a Aggregate costs'!W$17,'2a Aggregate costs'!W40,'2a Aggregate costs'!W77)*'3a Demand'!$C$9+'2a Aggregate costs'!W$18)</f>
        <v>144.48419885965129</v>
      </c>
      <c r="W16" s="145">
        <f>IF('2a Aggregate costs'!X$14="-","-",SUM('2a Aggregate costs'!X$14,'2a Aggregate costs'!X$16,'2a Aggregate costs'!X$17,'2a Aggregate costs'!X40,'2a Aggregate costs'!X77)*'3a Demand'!$C$9+'2a Aggregate costs'!X$18)</f>
        <v>126.87445327120003</v>
      </c>
      <c r="X16" s="145" t="str">
        <f>IF('2a Aggregate costs'!Y$14="-","-",SUM('2a Aggregate costs'!Y$14,'2a Aggregate costs'!Y$16,'2a Aggregate costs'!Y$17,'2a Aggregate costs'!Y40,'2a Aggregate costs'!Y77)*'3a Demand'!$C$9+'2a Aggregate costs'!Y$18)</f>
        <v>-</v>
      </c>
      <c r="Y16" s="145" t="str">
        <f>IF('2a Aggregate costs'!Z$14="-","-",SUM('2a Aggregate costs'!Z$14,'2a Aggregate costs'!Z$16,'2a Aggregate costs'!Z$17,'2a Aggregate costs'!Z40,'2a Aggregate costs'!Z77)*'3a Demand'!$C$9+'2a Aggregate costs'!Z$18)</f>
        <v>-</v>
      </c>
      <c r="Z16" s="145" t="str">
        <f>IF('2a Aggregate costs'!AA$14="-","-",SUM('2a Aggregate costs'!AA$14,'2a Aggregate costs'!AA$16,'2a Aggregate costs'!AA$17,'2a Aggregate costs'!AA40,'2a Aggregate costs'!AA77)*'3a Demand'!$C$9+'2a Aggregate costs'!AA$18)</f>
        <v>-</v>
      </c>
    </row>
    <row r="17" spans="1:26" s="3" customFormat="1" ht="12.75" customHeight="1">
      <c r="A17" s="26"/>
      <c r="B17" s="336"/>
      <c r="C17" s="152" t="s">
        <v>155</v>
      </c>
      <c r="D17" s="338"/>
      <c r="E17" s="339"/>
      <c r="F17" s="119"/>
      <c r="G17" s="145">
        <f>IF('2a Aggregate costs'!H$14="-","-",SUM('2a Aggregate costs'!H$14,'2a Aggregate costs'!H$16,'2a Aggregate costs'!H$17,'2a Aggregate costs'!H41,'2a Aggregate costs'!H78)*'3a Demand'!$C$9+'2a Aggregate costs'!H$18)</f>
        <v>68.702138276297916</v>
      </c>
      <c r="H17" s="145">
        <f>IF('2a Aggregate costs'!I$14="-","-",SUM('2a Aggregate costs'!I$14,'2a Aggregate costs'!I$16,'2a Aggregate costs'!I$17,'2a Aggregate costs'!I41,'2a Aggregate costs'!I78)*'3a Demand'!$C$9+'2a Aggregate costs'!I$18)</f>
        <v>68.681891204315647</v>
      </c>
      <c r="I17" s="145">
        <f>IF('2a Aggregate costs'!J$14="-","-",SUM('2a Aggregate costs'!J$14,'2a Aggregate costs'!J$16,'2a Aggregate costs'!J$17,'2a Aggregate costs'!J41,'2a Aggregate costs'!J78)*'3a Demand'!$C$9+'2a Aggregate costs'!J$18)</f>
        <v>86.659493041459967</v>
      </c>
      <c r="J17" s="145">
        <f>IF('2a Aggregate costs'!K$14="-","-",SUM('2a Aggregate costs'!K$14,'2a Aggregate costs'!K$16,'2a Aggregate costs'!K$17,'2a Aggregate costs'!K41,'2a Aggregate costs'!K78)*'3a Demand'!$C$9+'2a Aggregate costs'!K$18)</f>
        <v>85.649151298243794</v>
      </c>
      <c r="K17" s="145">
        <f>IF('2a Aggregate costs'!L$14="-","-",SUM('2a Aggregate costs'!L$14,'2a Aggregate costs'!L$16,'2a Aggregate costs'!L$17,'2a Aggregate costs'!L41,'2a Aggregate costs'!L78)*'3a Demand'!$C$9+'2a Aggregate costs'!L$18)</f>
        <v>97.996635197901782</v>
      </c>
      <c r="L17" s="145">
        <f>IF('2a Aggregate costs'!M$14="-","-",SUM('2a Aggregate costs'!M$14,'2a Aggregate costs'!M$16,'2a Aggregate costs'!M$17,'2a Aggregate costs'!M41,'2a Aggregate costs'!M78)*'3a Demand'!$C$9+'2a Aggregate costs'!M$18)</f>
        <v>97.170833403152713</v>
      </c>
      <c r="M17" s="145">
        <f>IF('2a Aggregate costs'!N$14="-","-",SUM('2a Aggregate costs'!N$14,'2a Aggregate costs'!N$16,'2a Aggregate costs'!N$17,'2a Aggregate costs'!N41,'2a Aggregate costs'!N78)*'3a Demand'!$C$9+'2a Aggregate costs'!N$18)</f>
        <v>118.68818431066661</v>
      </c>
      <c r="N17" s="145">
        <f>IF('2a Aggregate costs'!O$14="-","-",SUM('2a Aggregate costs'!O$14,'2a Aggregate costs'!O$16,'2a Aggregate costs'!O$17,'2a Aggregate costs'!O41,'2a Aggregate costs'!O78)*'3a Demand'!$C$9+'2a Aggregate costs'!O$18)</f>
        <v>116.54265627588583</v>
      </c>
      <c r="O17" s="119"/>
      <c r="P17" s="145">
        <f>IF('2a Aggregate costs'!Q$14="-","-",SUM('2a Aggregate costs'!Q$14,'2a Aggregate costs'!Q$16,'2a Aggregate costs'!Q$17,'2a Aggregate costs'!Q41,'2a Aggregate costs'!Q78)*'3a Demand'!$C$9+'2a Aggregate costs'!Q$18)</f>
        <v>116.54265627588583</v>
      </c>
      <c r="Q17" s="145">
        <f>IF('2a Aggregate costs'!R$14="-","-",SUM('2a Aggregate costs'!R$14,'2a Aggregate costs'!R$16,'2a Aggregate costs'!R$17,'2a Aggregate costs'!R41,'2a Aggregate costs'!R78)*'3a Demand'!$C$9+'2a Aggregate costs'!R$18)</f>
        <v>130.42967406328486</v>
      </c>
      <c r="R17" s="145">
        <f>IF('2a Aggregate costs'!S$14="-","-",SUM('2a Aggregate costs'!S$14,'2a Aggregate costs'!S$16,'2a Aggregate costs'!S$17,'2a Aggregate costs'!S41,'2a Aggregate costs'!S78)*'3a Demand'!$C$9+'2a Aggregate costs'!S$18)</f>
        <v>132.39388107904591</v>
      </c>
      <c r="S17" s="145">
        <f>IF('2a Aggregate costs'!T$14="-","-",SUM('2a Aggregate costs'!T$14,'2a Aggregate costs'!T$16,'2a Aggregate costs'!T$17,'2a Aggregate costs'!T41,'2a Aggregate costs'!T78)*'3a Demand'!$C$9+'2a Aggregate costs'!T$18)</f>
        <v>144.64163247079003</v>
      </c>
      <c r="T17" s="145">
        <f>IF('2a Aggregate costs'!U$14="-","-",SUM('2a Aggregate costs'!U$14,'2a Aggregate costs'!U$16,'2a Aggregate costs'!U$17,'2a Aggregate costs'!U41,'2a Aggregate costs'!U78)*'3a Demand'!$C$9+'2a Aggregate costs'!U$18)</f>
        <v>147.19945802166285</v>
      </c>
      <c r="U17" s="145">
        <f>IF('2a Aggregate costs'!V$14="-","-",SUM('2a Aggregate costs'!V$14,'2a Aggregate costs'!V$16,'2a Aggregate costs'!V$17,'2a Aggregate costs'!V41,'2a Aggregate costs'!V78)*'3a Demand'!$C$9+'2a Aggregate costs'!V$18)</f>
        <v>159.17747794100336</v>
      </c>
      <c r="V17" s="145">
        <f>IF('2a Aggregate costs'!W$14="-","-",SUM('2a Aggregate costs'!W$14,'2a Aggregate costs'!W$16,'2a Aggregate costs'!W$17,'2a Aggregate costs'!W41,'2a Aggregate costs'!W78)*'3a Demand'!$C$9+'2a Aggregate costs'!W$18)</f>
        <v>144.66776677192237</v>
      </c>
      <c r="W17" s="145">
        <f>IF('2a Aggregate costs'!X$14="-","-",SUM('2a Aggregate costs'!X$14,'2a Aggregate costs'!X$16,'2a Aggregate costs'!X$17,'2a Aggregate costs'!X41,'2a Aggregate costs'!X78)*'3a Demand'!$C$9+'2a Aggregate costs'!X$18)</f>
        <v>126.91292943861254</v>
      </c>
      <c r="X17" s="145" t="str">
        <f>IF('2a Aggregate costs'!Y$14="-","-",SUM('2a Aggregate costs'!Y$14,'2a Aggregate costs'!Y$16,'2a Aggregate costs'!Y$17,'2a Aggregate costs'!Y41,'2a Aggregate costs'!Y78)*'3a Demand'!$C$9+'2a Aggregate costs'!Y$18)</f>
        <v>-</v>
      </c>
      <c r="Y17" s="145" t="str">
        <f>IF('2a Aggregate costs'!Z$14="-","-",SUM('2a Aggregate costs'!Z$14,'2a Aggregate costs'!Z$16,'2a Aggregate costs'!Z$17,'2a Aggregate costs'!Z41,'2a Aggregate costs'!Z78)*'3a Demand'!$C$9+'2a Aggregate costs'!Z$18)</f>
        <v>-</v>
      </c>
      <c r="Z17" s="145" t="str">
        <f>IF('2a Aggregate costs'!AA$14="-","-",SUM('2a Aggregate costs'!AA$14,'2a Aggregate costs'!AA$16,'2a Aggregate costs'!AA$17,'2a Aggregate costs'!AA41,'2a Aggregate costs'!AA78)*'3a Demand'!$C$9+'2a Aggregate costs'!AA$18)</f>
        <v>-</v>
      </c>
    </row>
    <row r="18" spans="1:26" s="3" customFormat="1" ht="12.75" customHeight="1">
      <c r="A18" s="26"/>
      <c r="B18" s="336"/>
      <c r="C18" s="152" t="s">
        <v>156</v>
      </c>
      <c r="D18" s="338"/>
      <c r="E18" s="339"/>
      <c r="F18" s="119"/>
      <c r="G18" s="145">
        <f>IF('2a Aggregate costs'!H$14="-","-",SUM('2a Aggregate costs'!H$14,'2a Aggregate costs'!H$16,'2a Aggregate costs'!H$17,'2a Aggregate costs'!H42,'2a Aggregate costs'!H79)*'3a Demand'!$C$9+'2a Aggregate costs'!H$18)</f>
        <v>68.684476774518345</v>
      </c>
      <c r="H18" s="145">
        <f>IF('2a Aggregate costs'!I$14="-","-",SUM('2a Aggregate costs'!I$14,'2a Aggregate costs'!I$16,'2a Aggregate costs'!I$17,'2a Aggregate costs'!I42,'2a Aggregate costs'!I79)*'3a Demand'!$C$9+'2a Aggregate costs'!I$18)</f>
        <v>68.664469190197863</v>
      </c>
      <c r="I18" s="145">
        <f>IF('2a Aggregate costs'!J$14="-","-",SUM('2a Aggregate costs'!J$14,'2a Aggregate costs'!J$16,'2a Aggregate costs'!J$17,'2a Aggregate costs'!J42,'2a Aggregate costs'!J79)*'3a Demand'!$C$9+'2a Aggregate costs'!J$18)</f>
        <v>86.583558758063532</v>
      </c>
      <c r="J18" s="145">
        <f>IF('2a Aggregate costs'!K$14="-","-",SUM('2a Aggregate costs'!K$14,'2a Aggregate costs'!K$16,'2a Aggregate costs'!K$17,'2a Aggregate costs'!K42,'2a Aggregate costs'!K79)*'3a Demand'!$C$9+'2a Aggregate costs'!K$18)</f>
        <v>85.591232878808256</v>
      </c>
      <c r="K18" s="145">
        <f>IF('2a Aggregate costs'!L$14="-","-",SUM('2a Aggregate costs'!L$14,'2a Aggregate costs'!L$16,'2a Aggregate costs'!L$17,'2a Aggregate costs'!L42,'2a Aggregate costs'!L79)*'3a Demand'!$C$9+'2a Aggregate costs'!L$18)</f>
        <v>97.799102296882751</v>
      </c>
      <c r="L18" s="145">
        <f>IF('2a Aggregate costs'!M$14="-","-",SUM('2a Aggregate costs'!M$14,'2a Aggregate costs'!M$16,'2a Aggregate costs'!M$17,'2a Aggregate costs'!M42,'2a Aggregate costs'!M79)*'3a Demand'!$C$9+'2a Aggregate costs'!M$18)</f>
        <v>96.996400201886203</v>
      </c>
      <c r="M18" s="145">
        <f>IF('2a Aggregate costs'!N$14="-","-",SUM('2a Aggregate costs'!N$14,'2a Aggregate costs'!N$16,'2a Aggregate costs'!N$17,'2a Aggregate costs'!N42,'2a Aggregate costs'!N79)*'3a Demand'!$C$9+'2a Aggregate costs'!N$18)</f>
        <v>118.34158282603606</v>
      </c>
      <c r="N18" s="145">
        <f>IF('2a Aggregate costs'!O$14="-","-",SUM('2a Aggregate costs'!O$14,'2a Aggregate costs'!O$16,'2a Aggregate costs'!O$17,'2a Aggregate costs'!O42,'2a Aggregate costs'!O79)*'3a Demand'!$C$9+'2a Aggregate costs'!O$18)</f>
        <v>116.24171076313387</v>
      </c>
      <c r="O18" s="119"/>
      <c r="P18" s="145">
        <f>IF('2a Aggregate costs'!Q$14="-","-",SUM('2a Aggregate costs'!Q$14,'2a Aggregate costs'!Q$16,'2a Aggregate costs'!Q$17,'2a Aggregate costs'!Q42,'2a Aggregate costs'!Q79)*'3a Demand'!$C$9+'2a Aggregate costs'!Q$18)</f>
        <v>116.24171076313387</v>
      </c>
      <c r="Q18" s="145">
        <f>IF('2a Aggregate costs'!R$14="-","-",SUM('2a Aggregate costs'!R$14,'2a Aggregate costs'!R$16,'2a Aggregate costs'!R$17,'2a Aggregate costs'!R42,'2a Aggregate costs'!R79)*'3a Demand'!$C$9+'2a Aggregate costs'!R$18)</f>
        <v>129.98539137079723</v>
      </c>
      <c r="R18" s="145">
        <f>IF('2a Aggregate costs'!S$14="-","-",SUM('2a Aggregate costs'!S$14,'2a Aggregate costs'!S$16,'2a Aggregate costs'!S$17,'2a Aggregate costs'!S42,'2a Aggregate costs'!S79)*'3a Demand'!$C$9+'2a Aggregate costs'!S$18)</f>
        <v>131.93412031396682</v>
      </c>
      <c r="S18" s="145">
        <f>IF('2a Aggregate costs'!T$14="-","-",SUM('2a Aggregate costs'!T$14,'2a Aggregate costs'!T$16,'2a Aggregate costs'!T$17,'2a Aggregate costs'!T42,'2a Aggregate costs'!T79)*'3a Demand'!$C$9+'2a Aggregate costs'!T$18)</f>
        <v>144.07852972114327</v>
      </c>
      <c r="T18" s="145">
        <f>IF('2a Aggregate costs'!U$14="-","-",SUM('2a Aggregate costs'!U$14,'2a Aggregate costs'!U$16,'2a Aggregate costs'!U$17,'2a Aggregate costs'!U42,'2a Aggregate costs'!U79)*'3a Demand'!$C$9+'2a Aggregate costs'!U$18)</f>
        <v>146.5768770384301</v>
      </c>
      <c r="U18" s="145">
        <f>IF('2a Aggregate costs'!V$14="-","-",SUM('2a Aggregate costs'!V$14,'2a Aggregate costs'!V$16,'2a Aggregate costs'!V$17,'2a Aggregate costs'!V42,'2a Aggregate costs'!V79)*'3a Demand'!$C$9+'2a Aggregate costs'!V$18)</f>
        <v>158.5431442902717</v>
      </c>
      <c r="V18" s="145">
        <f>IF('2a Aggregate costs'!W$14="-","-",SUM('2a Aggregate costs'!W$14,'2a Aggregate costs'!W$16,'2a Aggregate costs'!W$17,'2a Aggregate costs'!W42,'2a Aggregate costs'!W79)*'3a Demand'!$C$9+'2a Aggregate costs'!W$18)</f>
        <v>144.25356871533509</v>
      </c>
      <c r="W18" s="145">
        <f>IF('2a Aggregate costs'!X$14="-","-",SUM('2a Aggregate costs'!X$14,'2a Aggregate costs'!X$16,'2a Aggregate costs'!X$17,'2a Aggregate costs'!X42,'2a Aggregate costs'!X79)*'3a Demand'!$C$9+'2a Aggregate costs'!X$18)</f>
        <v>126.85777234846213</v>
      </c>
      <c r="X18" s="145" t="str">
        <f>IF('2a Aggregate costs'!Y$14="-","-",SUM('2a Aggregate costs'!Y$14,'2a Aggregate costs'!Y$16,'2a Aggregate costs'!Y$17,'2a Aggregate costs'!Y42,'2a Aggregate costs'!Y79)*'3a Demand'!$C$9+'2a Aggregate costs'!Y$18)</f>
        <v>-</v>
      </c>
      <c r="Y18" s="145" t="str">
        <f>IF('2a Aggregate costs'!Z$14="-","-",SUM('2a Aggregate costs'!Z$14,'2a Aggregate costs'!Z$16,'2a Aggregate costs'!Z$17,'2a Aggregate costs'!Z42,'2a Aggregate costs'!Z79)*'3a Demand'!$C$9+'2a Aggregate costs'!Z$18)</f>
        <v>-</v>
      </c>
      <c r="Z18" s="145" t="str">
        <f>IF('2a Aggregate costs'!AA$14="-","-",SUM('2a Aggregate costs'!AA$14,'2a Aggregate costs'!AA$16,'2a Aggregate costs'!AA$17,'2a Aggregate costs'!AA42,'2a Aggregate costs'!AA79)*'3a Demand'!$C$9+'2a Aggregate costs'!AA$18)</f>
        <v>-</v>
      </c>
    </row>
    <row r="19" spans="1:26" s="3" customFormat="1" ht="12.75" customHeight="1">
      <c r="A19" s="26"/>
      <c r="B19" s="336"/>
      <c r="C19" s="152" t="s">
        <v>157</v>
      </c>
      <c r="D19" s="338"/>
      <c r="E19" s="339"/>
      <c r="F19" s="119"/>
      <c r="G19" s="145">
        <f>IF('2a Aggregate costs'!H$14="-","-",SUM('2a Aggregate costs'!H$14,'2a Aggregate costs'!H$16,'2a Aggregate costs'!H$17,'2a Aggregate costs'!H43,'2a Aggregate costs'!H80)*'3a Demand'!$C$9+'2a Aggregate costs'!H$18)</f>
        <v>68.691469332493085</v>
      </c>
      <c r="H19" s="145">
        <f>IF('2a Aggregate costs'!I$14="-","-",SUM('2a Aggregate costs'!I$14,'2a Aggregate costs'!I$16,'2a Aggregate costs'!I$17,'2a Aggregate costs'!I43,'2a Aggregate costs'!I80)*'3a Demand'!$C$9+'2a Aggregate costs'!I$18)</f>
        <v>68.671366930085739</v>
      </c>
      <c r="I19" s="145">
        <f>IF('2a Aggregate costs'!J$14="-","-",SUM('2a Aggregate costs'!J$14,'2a Aggregate costs'!J$16,'2a Aggregate costs'!J$17,'2a Aggregate costs'!J43,'2a Aggregate costs'!J80)*'3a Demand'!$C$9+'2a Aggregate costs'!J$18)</f>
        <v>86.613622845767168</v>
      </c>
      <c r="J19" s="145">
        <f>IF('2a Aggregate costs'!K$14="-","-",SUM('2a Aggregate costs'!K$14,'2a Aggregate costs'!K$16,'2a Aggregate costs'!K$17,'2a Aggregate costs'!K43,'2a Aggregate costs'!K80)*'3a Demand'!$C$9+'2a Aggregate costs'!K$18)</f>
        <v>85.614164071455562</v>
      </c>
      <c r="K19" s="145">
        <f>IF('2a Aggregate costs'!L$14="-","-",SUM('2a Aggregate costs'!L$14,'2a Aggregate costs'!L$16,'2a Aggregate costs'!L$17,'2a Aggregate costs'!L43,'2a Aggregate costs'!L80)*'3a Demand'!$C$9+'2a Aggregate costs'!L$18)</f>
        <v>97.877310062425408</v>
      </c>
      <c r="L19" s="145">
        <f>IF('2a Aggregate costs'!M$14="-","-",SUM('2a Aggregate costs'!M$14,'2a Aggregate costs'!M$16,'2a Aggregate costs'!M$17,'2a Aggregate costs'!M43,'2a Aggregate costs'!M80)*'3a Demand'!$C$9+'2a Aggregate costs'!M$18)</f>
        <v>97.06546226748624</v>
      </c>
      <c r="M19" s="145">
        <f>IF('2a Aggregate costs'!N$14="-","-",SUM('2a Aggregate costs'!N$14,'2a Aggregate costs'!N$16,'2a Aggregate costs'!N$17,'2a Aggregate costs'!N43,'2a Aggregate costs'!N80)*'3a Demand'!$C$9+'2a Aggregate costs'!N$18)</f>
        <v>118.16325327325271</v>
      </c>
      <c r="N19" s="145">
        <f>IF('2a Aggregate costs'!O$14="-","-",SUM('2a Aggregate costs'!O$14,'2a Aggregate costs'!O$16,'2a Aggregate costs'!O$17,'2a Aggregate costs'!O43,'2a Aggregate costs'!O80)*'3a Demand'!$C$9+'2a Aggregate costs'!O$18)</f>
        <v>116.08964127940474</v>
      </c>
      <c r="O19" s="119"/>
      <c r="P19" s="145">
        <f>IF('2a Aggregate costs'!Q$14="-","-",SUM('2a Aggregate costs'!Q$14,'2a Aggregate costs'!Q$16,'2a Aggregate costs'!Q$17,'2a Aggregate costs'!Q43,'2a Aggregate costs'!Q80)*'3a Demand'!$C$9+'2a Aggregate costs'!Q$18)</f>
        <v>116.08964127940474</v>
      </c>
      <c r="Q19" s="145">
        <f>IF('2a Aggregate costs'!R$14="-","-",SUM('2a Aggregate costs'!R$14,'2a Aggregate costs'!R$16,'2a Aggregate costs'!R$17,'2a Aggregate costs'!R43,'2a Aggregate costs'!R80)*'3a Demand'!$C$9+'2a Aggregate costs'!R$18)</f>
        <v>129.62064120818005</v>
      </c>
      <c r="R19" s="145">
        <f>IF('2a Aggregate costs'!S$14="-","-",SUM('2a Aggregate costs'!S$14,'2a Aggregate costs'!S$16,'2a Aggregate costs'!S$17,'2a Aggregate costs'!S43,'2a Aggregate costs'!S80)*'3a Demand'!$C$9+'2a Aggregate costs'!S$18)</f>
        <v>131.55771258692727</v>
      </c>
      <c r="S19" s="145">
        <f>IF('2a Aggregate costs'!T$14="-","-",SUM('2a Aggregate costs'!T$14,'2a Aggregate costs'!T$16,'2a Aggregate costs'!T$17,'2a Aggregate costs'!T43,'2a Aggregate costs'!T80)*'3a Demand'!$C$9+'2a Aggregate costs'!T$18)</f>
        <v>143.2691911660786</v>
      </c>
      <c r="T19" s="145">
        <f>IF('2a Aggregate costs'!U$14="-","-",SUM('2a Aggregate costs'!U$14,'2a Aggregate costs'!U$16,'2a Aggregate costs'!U$17,'2a Aggregate costs'!U43,'2a Aggregate costs'!U80)*'3a Demand'!$C$9+'2a Aggregate costs'!U$18)</f>
        <v>145.68440318623078</v>
      </c>
      <c r="U19" s="145">
        <f>IF('2a Aggregate costs'!V$14="-","-",SUM('2a Aggregate costs'!V$14,'2a Aggregate costs'!V$16,'2a Aggregate costs'!V$17,'2a Aggregate costs'!V43,'2a Aggregate costs'!V80)*'3a Demand'!$C$9+'2a Aggregate costs'!V$18)</f>
        <v>157.29692401839924</v>
      </c>
      <c r="V19" s="145">
        <f>IF('2a Aggregate costs'!W$14="-","-",SUM('2a Aggregate costs'!W$14,'2a Aggregate costs'!W$16,'2a Aggregate costs'!W$17,'2a Aggregate costs'!W43,'2a Aggregate costs'!W80)*'3a Demand'!$C$9+'2a Aggregate costs'!W$18)</f>
        <v>143.45912402947334</v>
      </c>
      <c r="W19" s="145">
        <f>IF('2a Aggregate costs'!X$14="-","-",SUM('2a Aggregate costs'!X$14,'2a Aggregate costs'!X$16,'2a Aggregate costs'!X$17,'2a Aggregate costs'!X43,'2a Aggregate costs'!X80)*'3a Demand'!$C$9+'2a Aggregate costs'!X$18)</f>
        <v>126.83574877785523</v>
      </c>
      <c r="X19" s="145" t="str">
        <f>IF('2a Aggregate costs'!Y$14="-","-",SUM('2a Aggregate costs'!Y$14,'2a Aggregate costs'!Y$16,'2a Aggregate costs'!Y$17,'2a Aggregate costs'!Y43,'2a Aggregate costs'!Y80)*'3a Demand'!$C$9+'2a Aggregate costs'!Y$18)</f>
        <v>-</v>
      </c>
      <c r="Y19" s="145" t="str">
        <f>IF('2a Aggregate costs'!Z$14="-","-",SUM('2a Aggregate costs'!Z$14,'2a Aggregate costs'!Z$16,'2a Aggregate costs'!Z$17,'2a Aggregate costs'!Z43,'2a Aggregate costs'!Z80)*'3a Demand'!$C$9+'2a Aggregate costs'!Z$18)</f>
        <v>-</v>
      </c>
      <c r="Z19" s="145" t="str">
        <f>IF('2a Aggregate costs'!AA$14="-","-",SUM('2a Aggregate costs'!AA$14,'2a Aggregate costs'!AA$16,'2a Aggregate costs'!AA$17,'2a Aggregate costs'!AA43,'2a Aggregate costs'!AA80)*'3a Demand'!$C$9+'2a Aggregate costs'!AA$18)</f>
        <v>-</v>
      </c>
    </row>
    <row r="20" spans="1:26" s="3" customFormat="1" ht="12.75" customHeight="1">
      <c r="A20" s="26"/>
      <c r="B20" s="336"/>
      <c r="C20" s="152" t="s">
        <v>158</v>
      </c>
      <c r="D20" s="338"/>
      <c r="E20" s="339"/>
      <c r="F20" s="119"/>
      <c r="G20" s="145">
        <f>IF('2a Aggregate costs'!H$14="-","-",SUM('2a Aggregate costs'!H$14,'2a Aggregate costs'!H$16,'2a Aggregate costs'!H$17,'2a Aggregate costs'!H44,'2a Aggregate costs'!H81)*'3a Demand'!$C$9+'2a Aggregate costs'!H$18)</f>
        <v>68.695530607737979</v>
      </c>
      <c r="H20" s="145">
        <f>IF('2a Aggregate costs'!I$14="-","-",SUM('2a Aggregate costs'!I$14,'2a Aggregate costs'!I$16,'2a Aggregate costs'!I$17,'2a Aggregate costs'!I44,'2a Aggregate costs'!I81)*'3a Demand'!$C$9+'2a Aggregate costs'!I$18)</f>
        <v>68.675373133833617</v>
      </c>
      <c r="I20" s="145">
        <f>IF('2a Aggregate costs'!J$14="-","-",SUM('2a Aggregate costs'!J$14,'2a Aggregate costs'!J$16,'2a Aggregate costs'!J$17,'2a Aggregate costs'!J44,'2a Aggregate costs'!J81)*'3a Demand'!$C$9+'2a Aggregate costs'!J$18)</f>
        <v>86.631082482246995</v>
      </c>
      <c r="J20" s="145">
        <f>IF('2a Aggregate costs'!K$14="-","-",SUM('2a Aggregate costs'!K$14,'2a Aggregate costs'!K$16,'2a Aggregate costs'!K$17,'2a Aggregate costs'!K44,'2a Aggregate costs'!K81)*'3a Demand'!$C$9+'2a Aggregate costs'!K$18)</f>
        <v>85.627481433975092</v>
      </c>
      <c r="K20" s="145">
        <f>IF('2a Aggregate costs'!L$14="-","-",SUM('2a Aggregate costs'!L$14,'2a Aggregate costs'!L$16,'2a Aggregate costs'!L$17,'2a Aggregate costs'!L44,'2a Aggregate costs'!L81)*'3a Demand'!$C$9+'2a Aggregate costs'!L$18)</f>
        <v>97.922728265618431</v>
      </c>
      <c r="L20" s="145">
        <f>IF('2a Aggregate costs'!M$14="-","-",SUM('2a Aggregate costs'!M$14,'2a Aggregate costs'!M$16,'2a Aggregate costs'!M$17,'2a Aggregate costs'!M44,'2a Aggregate costs'!M81)*'3a Demand'!$C$9+'2a Aggregate costs'!M$18)</f>
        <v>97.105569267855799</v>
      </c>
      <c r="M20" s="145">
        <f>IF('2a Aggregate costs'!N$14="-","-",SUM('2a Aggregate costs'!N$14,'2a Aggregate costs'!N$16,'2a Aggregate costs'!N$17,'2a Aggregate costs'!N44,'2a Aggregate costs'!N81)*'3a Demand'!$C$9+'2a Aggregate costs'!N$18)</f>
        <v>118.42842982944278</v>
      </c>
      <c r="N20" s="145">
        <f>IF('2a Aggregate costs'!O$14="-","-",SUM('2a Aggregate costs'!O$14,'2a Aggregate costs'!O$16,'2a Aggregate costs'!O$17,'2a Aggregate costs'!O44,'2a Aggregate costs'!O81)*'3a Demand'!$C$9+'2a Aggregate costs'!O$18)</f>
        <v>116.31870460793152</v>
      </c>
      <c r="O20" s="119"/>
      <c r="P20" s="145">
        <f>IF('2a Aggregate costs'!Q$14="-","-",SUM('2a Aggregate costs'!Q$14,'2a Aggregate costs'!Q$16,'2a Aggregate costs'!Q$17,'2a Aggregate costs'!Q44,'2a Aggregate costs'!Q81)*'3a Demand'!$C$9+'2a Aggregate costs'!Q$18)</f>
        <v>116.31870460793152</v>
      </c>
      <c r="Q20" s="145">
        <f>IF('2a Aggregate costs'!R$14="-","-",SUM('2a Aggregate costs'!R$14,'2a Aggregate costs'!R$16,'2a Aggregate costs'!R$17,'2a Aggregate costs'!R44,'2a Aggregate costs'!R81)*'3a Demand'!$C$9+'2a Aggregate costs'!R$18)</f>
        <v>130.07256983289048</v>
      </c>
      <c r="R20" s="145">
        <f>IF('2a Aggregate costs'!S$14="-","-",SUM('2a Aggregate costs'!S$14,'2a Aggregate costs'!S$16,'2a Aggregate costs'!S$17,'2a Aggregate costs'!S44,'2a Aggregate costs'!S81)*'3a Demand'!$C$9+'2a Aggregate costs'!S$18)</f>
        <v>132.02467194812445</v>
      </c>
      <c r="S20" s="145">
        <f>IF('2a Aggregate costs'!T$14="-","-",SUM('2a Aggregate costs'!T$14,'2a Aggregate costs'!T$16,'2a Aggregate costs'!T$17,'2a Aggregate costs'!T44,'2a Aggregate costs'!T81)*'3a Demand'!$C$9+'2a Aggregate costs'!T$18)</f>
        <v>143.87286494762401</v>
      </c>
      <c r="T20" s="145">
        <f>IF('2a Aggregate costs'!U$14="-","-",SUM('2a Aggregate costs'!U$14,'2a Aggregate costs'!U$16,'2a Aggregate costs'!U$17,'2a Aggregate costs'!U44,'2a Aggregate costs'!U81)*'3a Demand'!$C$9+'2a Aggregate costs'!U$18)</f>
        <v>146.35074438742399</v>
      </c>
      <c r="U20" s="145">
        <f>IF('2a Aggregate costs'!V$14="-","-",SUM('2a Aggregate costs'!V$14,'2a Aggregate costs'!V$16,'2a Aggregate costs'!V$17,'2a Aggregate costs'!V44,'2a Aggregate costs'!V81)*'3a Demand'!$C$9+'2a Aggregate costs'!V$18)</f>
        <v>157.95842843271831</v>
      </c>
      <c r="V20" s="145">
        <f>IF('2a Aggregate costs'!W$14="-","-",SUM('2a Aggregate costs'!W$14,'2a Aggregate costs'!W$16,'2a Aggregate costs'!W$17,'2a Aggregate costs'!W44,'2a Aggregate costs'!W81)*'3a Demand'!$C$9+'2a Aggregate costs'!W$18)</f>
        <v>143.88459563687533</v>
      </c>
      <c r="W20" s="145">
        <f>IF('2a Aggregate costs'!X$14="-","-",SUM('2a Aggregate costs'!X$14,'2a Aggregate costs'!X$16,'2a Aggregate costs'!X$17,'2a Aggregate costs'!X44,'2a Aggregate costs'!X81)*'3a Demand'!$C$9+'2a Aggregate costs'!X$18)</f>
        <v>126.85698735398395</v>
      </c>
      <c r="X20" s="145" t="str">
        <f>IF('2a Aggregate costs'!Y$14="-","-",SUM('2a Aggregate costs'!Y$14,'2a Aggregate costs'!Y$16,'2a Aggregate costs'!Y$17,'2a Aggregate costs'!Y44,'2a Aggregate costs'!Y81)*'3a Demand'!$C$9+'2a Aggregate costs'!Y$18)</f>
        <v>-</v>
      </c>
      <c r="Y20" s="145" t="str">
        <f>IF('2a Aggregate costs'!Z$14="-","-",SUM('2a Aggregate costs'!Z$14,'2a Aggregate costs'!Z$16,'2a Aggregate costs'!Z$17,'2a Aggregate costs'!Z44,'2a Aggregate costs'!Z81)*'3a Demand'!$C$9+'2a Aggregate costs'!Z$18)</f>
        <v>-</v>
      </c>
      <c r="Z20" s="145" t="str">
        <f>IF('2a Aggregate costs'!AA$14="-","-",SUM('2a Aggregate costs'!AA$14,'2a Aggregate costs'!AA$16,'2a Aggregate costs'!AA$17,'2a Aggregate costs'!AA44,'2a Aggregate costs'!AA81)*'3a Demand'!$C$9+'2a Aggregate costs'!AA$18)</f>
        <v>-</v>
      </c>
    </row>
    <row r="21" spans="1:26" ht="12.75" customHeight="1">
      <c r="A21" s="25"/>
      <c r="B21" s="336"/>
      <c r="C21" s="152" t="s">
        <v>159</v>
      </c>
      <c r="D21" s="338"/>
      <c r="E21" s="339"/>
      <c r="F21" s="44"/>
      <c r="G21" s="145">
        <f>IF('2a Aggregate costs'!H$14="-","-",SUM('2a Aggregate costs'!H$14,'2a Aggregate costs'!H$16,'2a Aggregate costs'!H$17,'2a Aggregate costs'!H45,'2a Aggregate costs'!H82)*'3a Demand'!$C$9+'2a Aggregate costs'!H$18)</f>
        <v>68.680424464545325</v>
      </c>
      <c r="H21" s="145">
        <f>IF('2a Aggregate costs'!I$14="-","-",SUM('2a Aggregate costs'!I$14,'2a Aggregate costs'!I$16,'2a Aggregate costs'!I$17,'2a Aggregate costs'!I45,'2a Aggregate costs'!I82)*'3a Demand'!$C$9+'2a Aggregate costs'!I$18)</f>
        <v>68.660471828680869</v>
      </c>
      <c r="I21" s="145">
        <f>IF('2a Aggregate costs'!J$14="-","-",SUM('2a Aggregate costs'!J$14,'2a Aggregate costs'!J$16,'2a Aggregate costs'!J$17,'2a Aggregate costs'!J45,'2a Aggregate costs'!J82)*'3a Demand'!$C$9+'2a Aggregate costs'!J$18)</f>
        <v>86.566135709071048</v>
      </c>
      <c r="J21" s="145">
        <f>IF('2a Aggregate costs'!K$14="-","-",SUM('2a Aggregate costs'!K$14,'2a Aggregate costs'!K$16,'2a Aggregate costs'!K$17,'2a Aggregate costs'!K45,'2a Aggregate costs'!K82)*'3a Demand'!$C$9+'2a Aggregate costs'!K$18)</f>
        <v>85.577943591331319</v>
      </c>
      <c r="K21" s="145">
        <f>IF('2a Aggregate costs'!L$14="-","-",SUM('2a Aggregate costs'!L$14,'2a Aggregate costs'!L$16,'2a Aggregate costs'!L$17,'2a Aggregate costs'!L45,'2a Aggregate costs'!L82)*'3a Demand'!$C$9+'2a Aggregate costs'!L$18)</f>
        <v>97.753778348648396</v>
      </c>
      <c r="L21" s="145">
        <f>IF('2a Aggregate costs'!M$14="-","-",SUM('2a Aggregate costs'!M$14,'2a Aggregate costs'!M$16,'2a Aggregate costs'!M$17,'2a Aggregate costs'!M45,'2a Aggregate costs'!M82)*'3a Demand'!$C$9+'2a Aggregate costs'!M$18)</f>
        <v>96.956376497034555</v>
      </c>
      <c r="M21" s="145">
        <f>IF('2a Aggregate costs'!N$14="-","-",SUM('2a Aggregate costs'!N$14,'2a Aggregate costs'!N$16,'2a Aggregate costs'!N$17,'2a Aggregate costs'!N45,'2a Aggregate costs'!N82)*'3a Demand'!$C$9+'2a Aggregate costs'!N$18)</f>
        <v>118.2945873792935</v>
      </c>
      <c r="N21" s="145">
        <f>IF('2a Aggregate costs'!O$14="-","-",SUM('2a Aggregate costs'!O$14,'2a Aggregate costs'!O$16,'2a Aggregate costs'!O$17,'2a Aggregate costs'!O45,'2a Aggregate costs'!O82)*'3a Demand'!$C$9+'2a Aggregate costs'!O$18)</f>
        <v>116.20121158181396</v>
      </c>
      <c r="O21" s="44"/>
      <c r="P21" s="145">
        <f>IF('2a Aggregate costs'!Q$14="-","-",SUM('2a Aggregate costs'!Q$14,'2a Aggregate costs'!Q$16,'2a Aggregate costs'!Q$17,'2a Aggregate costs'!Q45,'2a Aggregate costs'!Q82)*'3a Demand'!$C$9+'2a Aggregate costs'!Q$18)</f>
        <v>116.20121158181396</v>
      </c>
      <c r="Q21" s="145">
        <f>IF('2a Aggregate costs'!R$14="-","-",SUM('2a Aggregate costs'!R$14,'2a Aggregate costs'!R$16,'2a Aggregate costs'!R$17,'2a Aggregate costs'!R45,'2a Aggregate costs'!R82)*'3a Demand'!$C$9+'2a Aggregate costs'!R$18)</f>
        <v>129.95115124635566</v>
      </c>
      <c r="R21" s="145">
        <f>IF('2a Aggregate costs'!S$14="-","-",SUM('2a Aggregate costs'!S$14,'2a Aggregate costs'!S$16,'2a Aggregate costs'!S$17,'2a Aggregate costs'!S45,'2a Aggregate costs'!S82)*'3a Demand'!$C$9+'2a Aggregate costs'!S$18)</f>
        <v>131.99242410436682</v>
      </c>
      <c r="S21" s="145">
        <f>IF('2a Aggregate costs'!T$14="-","-",SUM('2a Aggregate costs'!T$14,'2a Aggregate costs'!T$16,'2a Aggregate costs'!T$17,'2a Aggregate costs'!T45,'2a Aggregate costs'!T82)*'3a Demand'!$C$9+'2a Aggregate costs'!T$18)</f>
        <v>144.05153576569356</v>
      </c>
      <c r="T21" s="145">
        <f>IF('2a Aggregate costs'!U$14="-","-",SUM('2a Aggregate costs'!U$14,'2a Aggregate costs'!U$16,'2a Aggregate costs'!U$17,'2a Aggregate costs'!U45,'2a Aggregate costs'!U82)*'3a Demand'!$C$9+'2a Aggregate costs'!U$18)</f>
        <v>146.66349539908231</v>
      </c>
      <c r="U21" s="145">
        <f>IF('2a Aggregate costs'!V$14="-","-",SUM('2a Aggregate costs'!V$14,'2a Aggregate costs'!V$16,'2a Aggregate costs'!V$17,'2a Aggregate costs'!V45,'2a Aggregate costs'!V82)*'3a Demand'!$C$9+'2a Aggregate costs'!V$18)</f>
        <v>158.77253425968291</v>
      </c>
      <c r="V21" s="145">
        <f>IF('2a Aggregate costs'!W$14="-","-",SUM('2a Aggregate costs'!W$14,'2a Aggregate costs'!W$16,'2a Aggregate costs'!W$17,'2a Aggregate costs'!W45,'2a Aggregate costs'!W82)*'3a Demand'!$C$9+'2a Aggregate costs'!W$18)</f>
        <v>144.34891414186512</v>
      </c>
      <c r="W21" s="145">
        <f>IF('2a Aggregate costs'!X$14="-","-",SUM('2a Aggregate costs'!X$14,'2a Aggregate costs'!X$16,'2a Aggregate costs'!X$17,'2a Aggregate costs'!X45,'2a Aggregate costs'!X82)*'3a Demand'!$C$9+'2a Aggregate costs'!X$18)</f>
        <v>126.85174621977143</v>
      </c>
      <c r="X21" s="145" t="str">
        <f>IF('2a Aggregate costs'!Y$14="-","-",SUM('2a Aggregate costs'!Y$14,'2a Aggregate costs'!Y$16,'2a Aggregate costs'!Y$17,'2a Aggregate costs'!Y45,'2a Aggregate costs'!Y82)*'3a Demand'!$C$9+'2a Aggregate costs'!Y$18)</f>
        <v>-</v>
      </c>
      <c r="Y21" s="145" t="str">
        <f>IF('2a Aggregate costs'!Z$14="-","-",SUM('2a Aggregate costs'!Z$14,'2a Aggregate costs'!Z$16,'2a Aggregate costs'!Z$17,'2a Aggregate costs'!Z45,'2a Aggregate costs'!Z82)*'3a Demand'!$C$9+'2a Aggregate costs'!Z$18)</f>
        <v>-</v>
      </c>
      <c r="Z21" s="145" t="str">
        <f>IF('2a Aggregate costs'!AA$14="-","-",SUM('2a Aggregate costs'!AA$14,'2a Aggregate costs'!AA$16,'2a Aggregate costs'!AA$17,'2a Aggregate costs'!AA45,'2a Aggregate costs'!AA82)*'3a Demand'!$C$9+'2a Aggregate costs'!AA$18)</f>
        <v>-</v>
      </c>
    </row>
    <row r="22" spans="1:26" ht="12.75" customHeight="1">
      <c r="A22" s="25"/>
      <c r="B22" s="336"/>
      <c r="C22" s="152" t="s">
        <v>160</v>
      </c>
      <c r="D22" s="338"/>
      <c r="E22" s="339"/>
      <c r="F22" s="44"/>
      <c r="G22" s="145">
        <f>IF('2a Aggregate costs'!H$14="-","-",SUM('2a Aggregate costs'!H$14,'2a Aggregate costs'!H$16,'2a Aggregate costs'!H$17,'2a Aggregate costs'!H46,'2a Aggregate costs'!H83)*'3a Demand'!$C$9+'2a Aggregate costs'!H$18)</f>
        <v>68.69036253949163</v>
      </c>
      <c r="H22" s="145">
        <f>IF('2a Aggregate costs'!I$14="-","-",SUM('2a Aggregate costs'!I$14,'2a Aggregate costs'!I$16,'2a Aggregate costs'!I$17,'2a Aggregate costs'!I46,'2a Aggregate costs'!I83)*'3a Demand'!$C$9+'2a Aggregate costs'!I$18)</f>
        <v>68.670275144610898</v>
      </c>
      <c r="I22" s="145">
        <f>IF('2a Aggregate costs'!J$14="-","-",SUM('2a Aggregate costs'!J$14,'2a Aggregate costs'!J$16,'2a Aggregate costs'!J$17,'2a Aggregate costs'!J46,'2a Aggregate costs'!J83)*'3a Demand'!$C$9+'2a Aggregate costs'!J$18)</f>
        <v>86.608863685659017</v>
      </c>
      <c r="J22" s="145">
        <f>IF('2a Aggregate costs'!K$14="-","-",SUM('2a Aggregate costs'!K$14,'2a Aggregate costs'!K$16,'2a Aggregate costs'!K$17,'2a Aggregate costs'!K46,'2a Aggregate costs'!K83)*'3a Demand'!$C$9+'2a Aggregate costs'!K$18)</f>
        <v>85.61053410109416</v>
      </c>
      <c r="K22" s="145">
        <f>IF('2a Aggregate costs'!L$14="-","-",SUM('2a Aggregate costs'!L$14,'2a Aggregate costs'!L$16,'2a Aggregate costs'!L$17,'2a Aggregate costs'!L46,'2a Aggregate costs'!L83)*'3a Demand'!$C$9+'2a Aggregate costs'!L$18)</f>
        <v>97.864929465818818</v>
      </c>
      <c r="L22" s="145">
        <f>IF('2a Aggregate costs'!M$14="-","-",SUM('2a Aggregate costs'!M$14,'2a Aggregate costs'!M$16,'2a Aggregate costs'!M$17,'2a Aggregate costs'!M46,'2a Aggregate costs'!M83)*'3a Demand'!$C$9+'2a Aggregate costs'!M$18)</f>
        <v>97.054529489388273</v>
      </c>
      <c r="M22" s="145">
        <f>IF('2a Aggregate costs'!N$14="-","-",SUM('2a Aggregate costs'!N$14,'2a Aggregate costs'!N$16,'2a Aggregate costs'!N$17,'2a Aggregate costs'!N46,'2a Aggregate costs'!N83)*'3a Demand'!$C$9+'2a Aggregate costs'!N$18)</f>
        <v>118.3338046878049</v>
      </c>
      <c r="N22" s="145">
        <f>IF('2a Aggregate costs'!O$14="-","-",SUM('2a Aggregate costs'!O$14,'2a Aggregate costs'!O$16,'2a Aggregate costs'!O$17,'2a Aggregate costs'!O46,'2a Aggregate costs'!O83)*'3a Demand'!$C$9+'2a Aggregate costs'!O$18)</f>
        <v>116.23565093546705</v>
      </c>
      <c r="O22" s="44"/>
      <c r="P22" s="145">
        <f>IF('2a Aggregate costs'!Q$14="-","-",SUM('2a Aggregate costs'!Q$14,'2a Aggregate costs'!Q$16,'2a Aggregate costs'!Q$17,'2a Aggregate costs'!Q46,'2a Aggregate costs'!Q83)*'3a Demand'!$C$9+'2a Aggregate costs'!Q$18)</f>
        <v>116.23565093546705</v>
      </c>
      <c r="Q22" s="145">
        <f>IF('2a Aggregate costs'!R$14="-","-",SUM('2a Aggregate costs'!R$14,'2a Aggregate costs'!R$16,'2a Aggregate costs'!R$17,'2a Aggregate costs'!R46,'2a Aggregate costs'!R83)*'3a Demand'!$C$9+'2a Aggregate costs'!R$18)</f>
        <v>129.9972077079583</v>
      </c>
      <c r="R22" s="145">
        <f>IF('2a Aggregate costs'!S$14="-","-",SUM('2a Aggregate costs'!S$14,'2a Aggregate costs'!S$16,'2a Aggregate costs'!S$17,'2a Aggregate costs'!S46,'2a Aggregate costs'!S83)*'3a Demand'!$C$9+'2a Aggregate costs'!S$18)</f>
        <v>131.94617077366865</v>
      </c>
      <c r="S22" s="145">
        <f>IF('2a Aggregate costs'!T$14="-","-",SUM('2a Aggregate costs'!T$14,'2a Aggregate costs'!T$16,'2a Aggregate costs'!T$17,'2a Aggregate costs'!T46,'2a Aggregate costs'!T83)*'3a Demand'!$C$9+'2a Aggregate costs'!T$18)</f>
        <v>144.07190092659567</v>
      </c>
      <c r="T22" s="145">
        <f>IF('2a Aggregate costs'!U$14="-","-",SUM('2a Aggregate costs'!U$14,'2a Aggregate costs'!U$16,'2a Aggregate costs'!U$17,'2a Aggregate costs'!U46,'2a Aggregate costs'!U83)*'3a Demand'!$C$9+'2a Aggregate costs'!U$18)</f>
        <v>146.57072572450906</v>
      </c>
      <c r="U22" s="145">
        <f>IF('2a Aggregate costs'!V$14="-","-",SUM('2a Aggregate costs'!V$14,'2a Aggregate costs'!V$16,'2a Aggregate costs'!V$17,'2a Aggregate costs'!V46,'2a Aggregate costs'!V83)*'3a Demand'!$C$9+'2a Aggregate costs'!V$18)</f>
        <v>158.56374101048422</v>
      </c>
      <c r="V22" s="145">
        <f>IF('2a Aggregate costs'!W$14="-","-",SUM('2a Aggregate costs'!W$14,'2a Aggregate costs'!W$16,'2a Aggregate costs'!W$17,'2a Aggregate costs'!W46,'2a Aggregate costs'!W83)*'3a Demand'!$C$9+'2a Aggregate costs'!W$18)</f>
        <v>144.26828208331008</v>
      </c>
      <c r="W22" s="145">
        <f>IF('2a Aggregate costs'!X$14="-","-",SUM('2a Aggregate costs'!X$14,'2a Aggregate costs'!X$16,'2a Aggregate costs'!X$17,'2a Aggregate costs'!X46,'2a Aggregate costs'!X83)*'3a Demand'!$C$9+'2a Aggregate costs'!X$18)</f>
        <v>126.86469108939335</v>
      </c>
      <c r="X22" s="145" t="str">
        <f>IF('2a Aggregate costs'!Y$14="-","-",SUM('2a Aggregate costs'!Y$14,'2a Aggregate costs'!Y$16,'2a Aggregate costs'!Y$17,'2a Aggregate costs'!Y46,'2a Aggregate costs'!Y83)*'3a Demand'!$C$9+'2a Aggregate costs'!Y$18)</f>
        <v>-</v>
      </c>
      <c r="Y22" s="145" t="str">
        <f>IF('2a Aggregate costs'!Z$14="-","-",SUM('2a Aggregate costs'!Z$14,'2a Aggregate costs'!Z$16,'2a Aggregate costs'!Z$17,'2a Aggregate costs'!Z46,'2a Aggregate costs'!Z83)*'3a Demand'!$C$9+'2a Aggregate costs'!Z$18)</f>
        <v>-</v>
      </c>
      <c r="Z22" s="145" t="str">
        <f>IF('2a Aggregate costs'!AA$14="-","-",SUM('2a Aggregate costs'!AA$14,'2a Aggregate costs'!AA$16,'2a Aggregate costs'!AA$17,'2a Aggregate costs'!AA46,'2a Aggregate costs'!AA83)*'3a Demand'!$C$9+'2a Aggregate costs'!AA$18)</f>
        <v>-</v>
      </c>
    </row>
    <row r="23" spans="1:26" ht="12.75" customHeight="1">
      <c r="A23" s="25"/>
      <c r="B23" s="336"/>
      <c r="C23" s="152" t="s">
        <v>161</v>
      </c>
      <c r="D23" s="338"/>
      <c r="E23" s="339"/>
      <c r="F23" s="44"/>
      <c r="G23" s="145">
        <f>IF('2a Aggregate costs'!H$14="-","-",SUM('2a Aggregate costs'!H$14,'2a Aggregate costs'!H$16,'2a Aggregate costs'!H$17,'2a Aggregate costs'!H47,'2a Aggregate costs'!H84)*'3a Demand'!$C$9+'2a Aggregate costs'!H$18)</f>
        <v>68.685461585914183</v>
      </c>
      <c r="H23" s="145">
        <f>IF('2a Aggregate costs'!I$14="-","-",SUM('2a Aggregate costs'!I$14,'2a Aggregate costs'!I$16,'2a Aggregate costs'!I$17,'2a Aggregate costs'!I47,'2a Aggregate costs'!I84)*'3a Demand'!$C$9+'2a Aggregate costs'!I$18)</f>
        <v>68.665440646443344</v>
      </c>
      <c r="I23" s="145">
        <f>IF('2a Aggregate costs'!J$14="-","-",SUM('2a Aggregate costs'!J$14,'2a Aggregate costs'!J$16,'2a Aggregate costs'!J$17,'2a Aggregate costs'!J47,'2a Aggregate costs'!J84)*'3a Demand'!$C$9+'2a Aggregate costs'!J$18)</f>
        <v>86.587791236570553</v>
      </c>
      <c r="J23" s="145">
        <f>IF('2a Aggregate costs'!K$14="-","-",SUM('2a Aggregate costs'!K$14,'2a Aggregate costs'!K$16,'2a Aggregate costs'!K$17,'2a Aggregate costs'!K47,'2a Aggregate costs'!K84)*'3a Demand'!$C$9+'2a Aggregate costs'!K$18)</f>
        <v>85.594461317532918</v>
      </c>
      <c r="K23" s="145">
        <f>IF('2a Aggregate costs'!L$14="-","-",SUM('2a Aggregate costs'!L$14,'2a Aggregate costs'!L$16,'2a Aggregate costs'!L$17,'2a Aggregate costs'!L47,'2a Aggregate costs'!L84)*'3a Demand'!$C$9+'2a Aggregate costs'!L$18)</f>
        <v>97.810111750512519</v>
      </c>
      <c r="L23" s="145">
        <f>IF('2a Aggregate costs'!M$14="-","-",SUM('2a Aggregate costs'!M$14,'2a Aggregate costs'!M$16,'2a Aggregate costs'!M$17,'2a Aggregate costs'!M47,'2a Aggregate costs'!M84)*'3a Demand'!$C$9+'2a Aggregate costs'!M$18)</f>
        <v>97.006122251460653</v>
      </c>
      <c r="M23" s="145">
        <f>IF('2a Aggregate costs'!N$14="-","-",SUM('2a Aggregate costs'!N$14,'2a Aggregate costs'!N$16,'2a Aggregate costs'!N$17,'2a Aggregate costs'!N47,'2a Aggregate costs'!N84)*'3a Demand'!$C$9+'2a Aggregate costs'!N$18)</f>
        <v>118.12075448242457</v>
      </c>
      <c r="N23" s="145">
        <f>IF('2a Aggregate costs'!O$14="-","-",SUM('2a Aggregate costs'!O$14,'2a Aggregate costs'!O$16,'2a Aggregate costs'!O$17,'2a Aggregate costs'!O47,'2a Aggregate costs'!O84)*'3a Demand'!$C$9+'2a Aggregate costs'!O$18)</f>
        <v>116.0523145499679</v>
      </c>
      <c r="O23" s="44"/>
      <c r="P23" s="145">
        <f>IF('2a Aggregate costs'!Q$14="-","-",SUM('2a Aggregate costs'!Q$14,'2a Aggregate costs'!Q$16,'2a Aggregate costs'!Q$17,'2a Aggregate costs'!Q47,'2a Aggregate costs'!Q84)*'3a Demand'!$C$9+'2a Aggregate costs'!Q$18)</f>
        <v>116.0523145499679</v>
      </c>
      <c r="Q23" s="145">
        <f>IF('2a Aggregate costs'!R$14="-","-",SUM('2a Aggregate costs'!R$14,'2a Aggregate costs'!R$16,'2a Aggregate costs'!R$17,'2a Aggregate costs'!R47,'2a Aggregate costs'!R84)*'3a Demand'!$C$9+'2a Aggregate costs'!R$18)</f>
        <v>129.81246897330871</v>
      </c>
      <c r="R23" s="145">
        <f>IF('2a Aggregate costs'!S$14="-","-",SUM('2a Aggregate costs'!S$14,'2a Aggregate costs'!S$16,'2a Aggregate costs'!S$17,'2a Aggregate costs'!S47,'2a Aggregate costs'!S84)*'3a Demand'!$C$9+'2a Aggregate costs'!S$18)</f>
        <v>131.75532105738503</v>
      </c>
      <c r="S23" s="145">
        <f>IF('2a Aggregate costs'!T$14="-","-",SUM('2a Aggregate costs'!T$14,'2a Aggregate costs'!T$16,'2a Aggregate costs'!T$17,'2a Aggregate costs'!T47,'2a Aggregate costs'!T84)*'3a Demand'!$C$9+'2a Aggregate costs'!T$18)</f>
        <v>143.65154499228004</v>
      </c>
      <c r="T23" s="145">
        <f>IF('2a Aggregate costs'!U$14="-","-",SUM('2a Aggregate costs'!U$14,'2a Aggregate costs'!U$16,'2a Aggregate costs'!U$17,'2a Aggregate costs'!U47,'2a Aggregate costs'!U84)*'3a Demand'!$C$9+'2a Aggregate costs'!U$18)</f>
        <v>146.10571491873148</v>
      </c>
      <c r="U23" s="145">
        <f>IF('2a Aggregate costs'!V$14="-","-",SUM('2a Aggregate costs'!V$14,'2a Aggregate costs'!V$16,'2a Aggregate costs'!V$17,'2a Aggregate costs'!V47,'2a Aggregate costs'!V84)*'3a Demand'!$C$9+'2a Aggregate costs'!V$18)</f>
        <v>158.14697296486676</v>
      </c>
      <c r="V23" s="145">
        <f>IF('2a Aggregate costs'!W$14="-","-",SUM('2a Aggregate costs'!W$14,'2a Aggregate costs'!W$16,'2a Aggregate costs'!W$17,'2a Aggregate costs'!W47,'2a Aggregate costs'!W84)*'3a Demand'!$C$9+'2a Aggregate costs'!W$18)</f>
        <v>143.99882732306122</v>
      </c>
      <c r="W23" s="145">
        <f>IF('2a Aggregate costs'!X$14="-","-",SUM('2a Aggregate costs'!X$14,'2a Aggregate costs'!X$16,'2a Aggregate costs'!X$17,'2a Aggregate costs'!X47,'2a Aggregate costs'!X84)*'3a Demand'!$C$9+'2a Aggregate costs'!X$18)</f>
        <v>126.85265184081155</v>
      </c>
      <c r="X23" s="145" t="str">
        <f>IF('2a Aggregate costs'!Y$14="-","-",SUM('2a Aggregate costs'!Y$14,'2a Aggregate costs'!Y$16,'2a Aggregate costs'!Y$17,'2a Aggregate costs'!Y47,'2a Aggregate costs'!Y84)*'3a Demand'!$C$9+'2a Aggregate costs'!Y$18)</f>
        <v>-</v>
      </c>
      <c r="Y23" s="145" t="str">
        <f>IF('2a Aggregate costs'!Z$14="-","-",SUM('2a Aggregate costs'!Z$14,'2a Aggregate costs'!Z$16,'2a Aggregate costs'!Z$17,'2a Aggregate costs'!Z47,'2a Aggregate costs'!Z84)*'3a Demand'!$C$9+'2a Aggregate costs'!Z$18)</f>
        <v>-</v>
      </c>
      <c r="Z23" s="145" t="str">
        <f>IF('2a Aggregate costs'!AA$14="-","-",SUM('2a Aggregate costs'!AA$14,'2a Aggregate costs'!AA$16,'2a Aggregate costs'!AA$17,'2a Aggregate costs'!AA47,'2a Aggregate costs'!AA84)*'3a Demand'!$C$9+'2a Aggregate costs'!AA$18)</f>
        <v>-</v>
      </c>
    </row>
    <row r="24" spans="1:26" ht="12.75" customHeight="1">
      <c r="A24" s="25"/>
      <c r="B24" s="336"/>
      <c r="C24" s="152" t="s">
        <v>162</v>
      </c>
      <c r="D24" s="338"/>
      <c r="E24" s="339"/>
      <c r="F24" s="44"/>
      <c r="G24" s="145">
        <f>IF('2a Aggregate costs'!H$14="-","-",SUM('2a Aggregate costs'!H$14,'2a Aggregate costs'!H$16,'2a Aggregate costs'!H$17,'2a Aggregate costs'!H48,'2a Aggregate costs'!H85)*'3a Demand'!$C$9+'2a Aggregate costs'!H$18)</f>
        <v>68.671157560696429</v>
      </c>
      <c r="H24" s="145">
        <f>IF('2a Aggregate costs'!I$14="-","-",SUM('2a Aggregate costs'!I$14,'2a Aggregate costs'!I$16,'2a Aggregate costs'!I$17,'2a Aggregate costs'!I48,'2a Aggregate costs'!I85)*'3a Demand'!$C$9+'2a Aggregate costs'!I$18)</f>
        <v>68.651330582572669</v>
      </c>
      <c r="I24" s="145">
        <f>IF('2a Aggregate costs'!J$14="-","-",SUM('2a Aggregate costs'!J$14,'2a Aggregate costs'!J$16,'2a Aggregate costs'!J$17,'2a Aggregate costs'!J48,'2a Aggregate costs'!J85)*'3a Demand'!$C$9+'2a Aggregate costs'!J$18)</f>
        <v>86.526293005382186</v>
      </c>
      <c r="J24" s="145">
        <f>IF('2a Aggregate costs'!K$14="-","-",SUM('2a Aggregate costs'!K$14,'2a Aggregate costs'!K$16,'2a Aggregate costs'!K$17,'2a Aggregate costs'!K48,'2a Aggregate costs'!K85)*'3a Demand'!$C$9+'2a Aggregate costs'!K$18)</f>
        <v>85.547553838481548</v>
      </c>
      <c r="K24" s="145">
        <f>IF('2a Aggregate costs'!L$14="-","-",SUM('2a Aggregate costs'!L$14,'2a Aggregate costs'!L$16,'2a Aggregate costs'!L$17,'2a Aggregate costs'!L48,'2a Aggregate costs'!L85)*'3a Demand'!$C$9+'2a Aggregate costs'!L$18)</f>
        <v>97.650132706506909</v>
      </c>
      <c r="L24" s="145">
        <f>IF('2a Aggregate costs'!M$14="-","-",SUM('2a Aggregate costs'!M$14,'2a Aggregate costs'!M$16,'2a Aggregate costs'!M$17,'2a Aggregate costs'!M48,'2a Aggregate costs'!M85)*'3a Demand'!$C$9+'2a Aggregate costs'!M$18)</f>
        <v>96.864851293844183</v>
      </c>
      <c r="M24" s="145">
        <f>IF('2a Aggregate costs'!N$14="-","-",SUM('2a Aggregate costs'!N$14,'2a Aggregate costs'!N$16,'2a Aggregate costs'!N$17,'2a Aggregate costs'!N48,'2a Aggregate costs'!N85)*'3a Demand'!$C$9+'2a Aggregate costs'!N$18)</f>
        <v>118.04461733557049</v>
      </c>
      <c r="N24" s="145">
        <f>IF('2a Aggregate costs'!O$14="-","-",SUM('2a Aggregate costs'!O$14,'2a Aggregate costs'!O$16,'2a Aggregate costs'!O$17,'2a Aggregate costs'!O48,'2a Aggregate costs'!O85)*'3a Demand'!$C$9+'2a Aggregate costs'!O$18)</f>
        <v>115.98549101536402</v>
      </c>
      <c r="O24" s="44"/>
      <c r="P24" s="145">
        <f>IF('2a Aggregate costs'!Q$14="-","-",SUM('2a Aggregate costs'!Q$14,'2a Aggregate costs'!Q$16,'2a Aggregate costs'!Q$17,'2a Aggregate costs'!Q48,'2a Aggregate costs'!Q85)*'3a Demand'!$C$9+'2a Aggregate costs'!Q$18)</f>
        <v>115.98549101536402</v>
      </c>
      <c r="Q24" s="145">
        <f>IF('2a Aggregate costs'!R$14="-","-",SUM('2a Aggregate costs'!R$14,'2a Aggregate costs'!R$16,'2a Aggregate costs'!R$17,'2a Aggregate costs'!R48,'2a Aggregate costs'!R85)*'3a Demand'!$C$9+'2a Aggregate costs'!R$18)</f>
        <v>129.77988250465026</v>
      </c>
      <c r="R24" s="145">
        <f>IF('2a Aggregate costs'!S$14="-","-",SUM('2a Aggregate costs'!S$14,'2a Aggregate costs'!S$16,'2a Aggregate costs'!S$17,'2a Aggregate costs'!S48,'2a Aggregate costs'!S85)*'3a Demand'!$C$9+'2a Aggregate costs'!S$18)</f>
        <v>131.72160686941143</v>
      </c>
      <c r="S24" s="145">
        <f>IF('2a Aggregate costs'!T$14="-","-",SUM('2a Aggregate costs'!T$14,'2a Aggregate costs'!T$16,'2a Aggregate costs'!T$17,'2a Aggregate costs'!T48,'2a Aggregate costs'!T85)*'3a Demand'!$C$9+'2a Aggregate costs'!T$18)</f>
        <v>143.69711937439382</v>
      </c>
      <c r="T24" s="145">
        <f>IF('2a Aggregate costs'!U$14="-","-",SUM('2a Aggregate costs'!U$14,'2a Aggregate costs'!U$16,'2a Aggregate costs'!U$17,'2a Aggregate costs'!U48,'2a Aggregate costs'!U85)*'3a Demand'!$C$9+'2a Aggregate costs'!U$18)</f>
        <v>146.15604262973034</v>
      </c>
      <c r="U24" s="145">
        <f>IF('2a Aggregate costs'!V$14="-","-",SUM('2a Aggregate costs'!V$14,'2a Aggregate costs'!V$16,'2a Aggregate costs'!V$17,'2a Aggregate costs'!V48,'2a Aggregate costs'!V85)*'3a Demand'!$C$9+'2a Aggregate costs'!V$18)</f>
        <v>158.11846911845339</v>
      </c>
      <c r="V24" s="145">
        <f>IF('2a Aggregate costs'!W$14="-","-",SUM('2a Aggregate costs'!W$14,'2a Aggregate costs'!W$16,'2a Aggregate costs'!W$17,'2a Aggregate costs'!W48,'2a Aggregate costs'!W85)*'3a Demand'!$C$9+'2a Aggregate costs'!W$18)</f>
        <v>143.97827810880719</v>
      </c>
      <c r="W24" s="145">
        <f>IF('2a Aggregate costs'!X$14="-","-",SUM('2a Aggregate costs'!X$14,'2a Aggregate costs'!X$16,'2a Aggregate costs'!X$17,'2a Aggregate costs'!X48,'2a Aggregate costs'!X85)*'3a Demand'!$C$9+'2a Aggregate costs'!X$18)</f>
        <v>126.82659984012042</v>
      </c>
      <c r="X24" s="145" t="str">
        <f>IF('2a Aggregate costs'!Y$14="-","-",SUM('2a Aggregate costs'!Y$14,'2a Aggregate costs'!Y$16,'2a Aggregate costs'!Y$17,'2a Aggregate costs'!Y48,'2a Aggregate costs'!Y85)*'3a Demand'!$C$9+'2a Aggregate costs'!Y$18)</f>
        <v>-</v>
      </c>
      <c r="Y24" s="145" t="str">
        <f>IF('2a Aggregate costs'!Z$14="-","-",SUM('2a Aggregate costs'!Z$14,'2a Aggregate costs'!Z$16,'2a Aggregate costs'!Z$17,'2a Aggregate costs'!Z48,'2a Aggregate costs'!Z85)*'3a Demand'!$C$9+'2a Aggregate costs'!Z$18)</f>
        <v>-</v>
      </c>
      <c r="Z24" s="145" t="str">
        <f>IF('2a Aggregate costs'!AA$14="-","-",SUM('2a Aggregate costs'!AA$14,'2a Aggregate costs'!AA$16,'2a Aggregate costs'!AA$17,'2a Aggregate costs'!AA48,'2a Aggregate costs'!AA85)*'3a Demand'!$C$9+'2a Aggregate costs'!AA$18)</f>
        <v>-</v>
      </c>
    </row>
    <row r="25" spans="1:26" ht="12.75" customHeight="1">
      <c r="A25" s="25"/>
      <c r="B25" s="336"/>
      <c r="C25" s="152" t="s">
        <v>163</v>
      </c>
      <c r="D25" s="338"/>
      <c r="E25" s="339"/>
      <c r="F25" s="44"/>
      <c r="G25" s="145">
        <f>IF('2a Aggregate costs'!H$14="-","-",SUM('2a Aggregate costs'!H$14,'2a Aggregate costs'!H$16,'2a Aggregate costs'!H$17,'2a Aggregate costs'!H49,'2a Aggregate costs'!H86)*'3a Demand'!$C$9+'2a Aggregate costs'!H$18)</f>
        <v>68.702741762601519</v>
      </c>
      <c r="H25" s="145">
        <f>IF('2a Aggregate costs'!I$14="-","-",SUM('2a Aggregate costs'!I$14,'2a Aggregate costs'!I$16,'2a Aggregate costs'!I$17,'2a Aggregate costs'!I49,'2a Aggregate costs'!I86)*'3a Demand'!$C$9+'2a Aggregate costs'!I$18)</f>
        <v>68.682486507202356</v>
      </c>
      <c r="I25" s="145">
        <f>IF('2a Aggregate costs'!J$14="-","-",SUM('2a Aggregate costs'!J$14,'2a Aggregate costs'!J$16,'2a Aggregate costs'!J$17,'2a Aggregate costs'!J49,'2a Aggregate costs'!J86)*'3a Demand'!$C$9+'2a Aggregate costs'!J$18)</f>
        <v>86.662087390754721</v>
      </c>
      <c r="J25" s="145">
        <f>IF('2a Aggregate costs'!K$14="-","-",SUM('2a Aggregate costs'!K$14,'2a Aggregate costs'!K$16,'2a Aggregate costs'!K$17,'2a Aggregate costs'!K49,'2a Aggregate costs'!K86)*'3a Demand'!$C$9+'2a Aggregate costs'!K$18)</f>
        <v>85.651130147878007</v>
      </c>
      <c r="K25" s="145">
        <f>IF('2a Aggregate costs'!L$14="-","-",SUM('2a Aggregate costs'!L$14,'2a Aggregate costs'!L$16,'2a Aggregate costs'!L$17,'2a Aggregate costs'!L49,'2a Aggregate costs'!L86)*'3a Demand'!$C$9+'2a Aggregate costs'!L$18)</f>
        <v>98.003383912654513</v>
      </c>
      <c r="L25" s="145">
        <f>IF('2a Aggregate costs'!M$14="-","-",SUM('2a Aggregate costs'!M$14,'2a Aggregate costs'!M$16,'2a Aggregate costs'!M$17,'2a Aggregate costs'!M49,'2a Aggregate costs'!M86)*'3a Demand'!$C$9+'2a Aggregate costs'!M$18)</f>
        <v>97.176792925729728</v>
      </c>
      <c r="M25" s="145">
        <f>IF('2a Aggregate costs'!N$14="-","-",SUM('2a Aggregate costs'!N$14,'2a Aggregate costs'!N$16,'2a Aggregate costs'!N$17,'2a Aggregate costs'!N49,'2a Aggregate costs'!N86)*'3a Demand'!$C$9+'2a Aggregate costs'!N$18)</f>
        <v>118.3614900691685</v>
      </c>
      <c r="N25" s="145">
        <f>IF('2a Aggregate costs'!O$14="-","-",SUM('2a Aggregate costs'!O$14,'2a Aggregate costs'!O$16,'2a Aggregate costs'!O$17,'2a Aggregate costs'!O49,'2a Aggregate costs'!O86)*'3a Demand'!$C$9+'2a Aggregate costs'!O$18)</f>
        <v>116.26070250661417</v>
      </c>
      <c r="O25" s="44"/>
      <c r="P25" s="145">
        <f>IF('2a Aggregate costs'!Q$14="-","-",SUM('2a Aggregate costs'!Q$14,'2a Aggregate costs'!Q$16,'2a Aggregate costs'!Q$17,'2a Aggregate costs'!Q49,'2a Aggregate costs'!Q86)*'3a Demand'!$C$9+'2a Aggregate costs'!Q$18)</f>
        <v>116.26070250661417</v>
      </c>
      <c r="Q25" s="145">
        <f>IF('2a Aggregate costs'!R$14="-","-",SUM('2a Aggregate costs'!R$14,'2a Aggregate costs'!R$16,'2a Aggregate costs'!R$17,'2a Aggregate costs'!R49,'2a Aggregate costs'!R86)*'3a Demand'!$C$9+'2a Aggregate costs'!R$18)</f>
        <v>129.97624509196049</v>
      </c>
      <c r="R25" s="145">
        <f>IF('2a Aggregate costs'!S$14="-","-",SUM('2a Aggregate costs'!S$14,'2a Aggregate costs'!S$16,'2a Aggregate costs'!S$17,'2a Aggregate costs'!S49,'2a Aggregate costs'!S86)*'3a Demand'!$C$9+'2a Aggregate costs'!S$18)</f>
        <v>131.92508239547553</v>
      </c>
      <c r="S25" s="145">
        <f>IF('2a Aggregate costs'!T$14="-","-",SUM('2a Aggregate costs'!T$14,'2a Aggregate costs'!T$16,'2a Aggregate costs'!T$17,'2a Aggregate costs'!T49,'2a Aggregate costs'!T86)*'3a Demand'!$C$9+'2a Aggregate costs'!T$18)</f>
        <v>144.06161739471855</v>
      </c>
      <c r="T25" s="145">
        <f>IF('2a Aggregate costs'!U$14="-","-",SUM('2a Aggregate costs'!U$14,'2a Aggregate costs'!U$16,'2a Aggregate costs'!U$17,'2a Aggregate costs'!U49,'2a Aggregate costs'!U86)*'3a Demand'!$C$9+'2a Aggregate costs'!U$18)</f>
        <v>146.55910392399349</v>
      </c>
      <c r="U25" s="145">
        <f>IF('2a Aggregate costs'!V$14="-","-",SUM('2a Aggregate costs'!V$14,'2a Aggregate costs'!V$16,'2a Aggregate costs'!V$17,'2a Aggregate costs'!V49,'2a Aggregate costs'!V86)*'3a Demand'!$C$9+'2a Aggregate costs'!V$18)</f>
        <v>158.28587132667712</v>
      </c>
      <c r="V25" s="145">
        <f>IF('2a Aggregate costs'!W$14="-","-",SUM('2a Aggregate costs'!W$14,'2a Aggregate costs'!W$16,'2a Aggregate costs'!W$17,'2a Aggregate costs'!W49,'2a Aggregate costs'!W86)*'3a Demand'!$C$9+'2a Aggregate costs'!W$18)</f>
        <v>144.09659312607445</v>
      </c>
      <c r="W25" s="145">
        <f>IF('2a Aggregate costs'!X$14="-","-",SUM('2a Aggregate costs'!X$14,'2a Aggregate costs'!X$16,'2a Aggregate costs'!X$17,'2a Aggregate costs'!X49,'2a Aggregate costs'!X86)*'3a Demand'!$C$9+'2a Aggregate costs'!X$18)</f>
        <v>126.87896900063294</v>
      </c>
      <c r="X25" s="145" t="str">
        <f>IF('2a Aggregate costs'!Y$14="-","-",SUM('2a Aggregate costs'!Y$14,'2a Aggregate costs'!Y$16,'2a Aggregate costs'!Y$17,'2a Aggregate costs'!Y49,'2a Aggregate costs'!Y86)*'3a Demand'!$C$9+'2a Aggregate costs'!Y$18)</f>
        <v>-</v>
      </c>
      <c r="Y25" s="145" t="str">
        <f>IF('2a Aggregate costs'!Z$14="-","-",SUM('2a Aggregate costs'!Z$14,'2a Aggregate costs'!Z$16,'2a Aggregate costs'!Z$17,'2a Aggregate costs'!Z49,'2a Aggregate costs'!Z86)*'3a Demand'!$C$9+'2a Aggregate costs'!Z$18)</f>
        <v>-</v>
      </c>
      <c r="Z25" s="145" t="str">
        <f>IF('2a Aggregate costs'!AA$14="-","-",SUM('2a Aggregate costs'!AA$14,'2a Aggregate costs'!AA$16,'2a Aggregate costs'!AA$17,'2a Aggregate costs'!AA49,'2a Aggregate costs'!AA86)*'3a Demand'!$C$9+'2a Aggregate costs'!AA$18)</f>
        <v>-</v>
      </c>
    </row>
    <row r="26" spans="1:26" ht="12.75" customHeight="1">
      <c r="A26" s="25"/>
      <c r="B26" s="336"/>
      <c r="C26" s="152" t="s">
        <v>164</v>
      </c>
      <c r="D26" s="338"/>
      <c r="E26" s="339"/>
      <c r="F26" s="44"/>
      <c r="G26" s="145">
        <f>IF('2a Aggregate costs'!H$14="-","-",SUM('2a Aggregate costs'!H$14,'2a Aggregate costs'!H$16,'2a Aggregate costs'!H$17,'2a Aggregate costs'!H50,'2a Aggregate costs'!H87)*'3a Demand'!$C$9+'2a Aggregate costs'!H$18)</f>
        <v>68.696846532777627</v>
      </c>
      <c r="H26" s="145">
        <f>IF('2a Aggregate costs'!I$14="-","-",SUM('2a Aggregate costs'!I$14,'2a Aggregate costs'!I$16,'2a Aggregate costs'!I$17,'2a Aggregate costs'!I50,'2a Aggregate costs'!I87)*'3a Demand'!$C$9+'2a Aggregate costs'!I$18)</f>
        <v>68.676671216342328</v>
      </c>
      <c r="I26" s="145">
        <f>IF('2a Aggregate costs'!J$14="-","-",SUM('2a Aggregate costs'!J$14,'2a Aggregate costs'!J$16,'2a Aggregate costs'!J$17,'2a Aggregate costs'!J50,'2a Aggregate costs'!J87)*'3a Demand'!$C$9+'2a Aggregate costs'!J$18)</f>
        <v>86.636741851488935</v>
      </c>
      <c r="J26" s="145">
        <f>IF('2a Aggregate costs'!K$14="-","-",SUM('2a Aggregate costs'!K$14,'2a Aggregate costs'!K$16,'2a Aggregate costs'!K$17,'2a Aggregate costs'!K50,'2a Aggregate costs'!K87)*'3a Demand'!$C$9+'2a Aggregate costs'!K$18)</f>
        <v>85.631797942264583</v>
      </c>
      <c r="K26" s="145">
        <f>IF('2a Aggregate costs'!L$14="-","-",SUM('2a Aggregate costs'!L$14,'2a Aggregate costs'!L$16,'2a Aggregate costs'!L$17,'2a Aggregate costs'!L50,'2a Aggregate costs'!L87)*'3a Demand'!$C$9+'2a Aggregate costs'!L$18)</f>
        <v>97.937451136388688</v>
      </c>
      <c r="L26" s="145">
        <f>IF('2a Aggregate costs'!M$14="-","-",SUM('2a Aggregate costs'!M$14,'2a Aggregate costs'!M$16,'2a Aggregate costs'!M$17,'2a Aggregate costs'!M50,'2a Aggregate costs'!M87)*'3a Demand'!$C$9+'2a Aggregate costs'!M$18)</f>
        <v>97.118570378104408</v>
      </c>
      <c r="M26" s="145">
        <f>IF('2a Aggregate costs'!N$14="-","-",SUM('2a Aggregate costs'!N$14,'2a Aggregate costs'!N$16,'2a Aggregate costs'!N$17,'2a Aggregate costs'!N50,'2a Aggregate costs'!N87)*'3a Demand'!$C$9+'2a Aggregate costs'!N$18)</f>
        <v>118.38200017246123</v>
      </c>
      <c r="N26" s="145">
        <f>IF('2a Aggregate costs'!O$14="-","-",SUM('2a Aggregate costs'!O$14,'2a Aggregate costs'!O$16,'2a Aggregate costs'!O$17,'2a Aggregate costs'!O50,'2a Aggregate costs'!O87)*'3a Demand'!$C$9+'2a Aggregate costs'!O$18)</f>
        <v>116.27969685512001</v>
      </c>
      <c r="O26" s="44"/>
      <c r="P26" s="145">
        <f>IF('2a Aggregate costs'!Q$14="-","-",SUM('2a Aggregate costs'!Q$14,'2a Aggregate costs'!Q$16,'2a Aggregate costs'!Q$17,'2a Aggregate costs'!Q50,'2a Aggregate costs'!Q87)*'3a Demand'!$C$9+'2a Aggregate costs'!Q$18)</f>
        <v>116.27969685512001</v>
      </c>
      <c r="Q26" s="145">
        <f>IF('2a Aggregate costs'!R$14="-","-",SUM('2a Aggregate costs'!R$14,'2a Aggregate costs'!R$16,'2a Aggregate costs'!R$17,'2a Aggregate costs'!R50,'2a Aggregate costs'!R87)*'3a Demand'!$C$9+'2a Aggregate costs'!R$18)</f>
        <v>130.00479031786008</v>
      </c>
      <c r="R26" s="145">
        <f>IF('2a Aggregate costs'!S$14="-","-",SUM('2a Aggregate costs'!S$14,'2a Aggregate costs'!S$16,'2a Aggregate costs'!S$17,'2a Aggregate costs'!S50,'2a Aggregate costs'!S87)*'3a Demand'!$C$9+'2a Aggregate costs'!S$18)</f>
        <v>131.95510964851496</v>
      </c>
      <c r="S26" s="145">
        <f>IF('2a Aggregate costs'!T$14="-","-",SUM('2a Aggregate costs'!T$14,'2a Aggregate costs'!T$16,'2a Aggregate costs'!T$17,'2a Aggregate costs'!T50,'2a Aggregate costs'!T87)*'3a Demand'!$C$9+'2a Aggregate costs'!T$18)</f>
        <v>143.81812836712012</v>
      </c>
      <c r="T26" s="145">
        <f>IF('2a Aggregate costs'!U$14="-","-",SUM('2a Aggregate costs'!U$14,'2a Aggregate costs'!U$16,'2a Aggregate costs'!U$17,'2a Aggregate costs'!U50,'2a Aggregate costs'!U87)*'3a Demand'!$C$9+'2a Aggregate costs'!U$18)</f>
        <v>146.29104596880782</v>
      </c>
      <c r="U26" s="145">
        <f>IF('2a Aggregate costs'!V$14="-","-",SUM('2a Aggregate costs'!V$14,'2a Aggregate costs'!V$16,'2a Aggregate costs'!V$17,'2a Aggregate costs'!V50,'2a Aggregate costs'!V87)*'3a Demand'!$C$9+'2a Aggregate costs'!V$18)</f>
        <v>158.28710669896509</v>
      </c>
      <c r="V26" s="145">
        <f>IF('2a Aggregate costs'!W$14="-","-",SUM('2a Aggregate costs'!W$14,'2a Aggregate costs'!W$16,'2a Aggregate costs'!W$17,'2a Aggregate costs'!W50,'2a Aggregate costs'!W87)*'3a Demand'!$C$9+'2a Aggregate costs'!W$18)</f>
        <v>144.09913232076272</v>
      </c>
      <c r="W26" s="145">
        <f>IF('2a Aggregate costs'!X$14="-","-",SUM('2a Aggregate costs'!X$14,'2a Aggregate costs'!X$16,'2a Aggregate costs'!X$17,'2a Aggregate costs'!X50,'2a Aggregate costs'!X87)*'3a Demand'!$C$9+'2a Aggregate costs'!X$18)</f>
        <v>126.89311249398526</v>
      </c>
      <c r="X26" s="145" t="str">
        <f>IF('2a Aggregate costs'!Y$14="-","-",SUM('2a Aggregate costs'!Y$14,'2a Aggregate costs'!Y$16,'2a Aggregate costs'!Y$17,'2a Aggregate costs'!Y50,'2a Aggregate costs'!Y87)*'3a Demand'!$C$9+'2a Aggregate costs'!Y$18)</f>
        <v>-</v>
      </c>
      <c r="Y26" s="145" t="str">
        <f>IF('2a Aggregate costs'!Z$14="-","-",SUM('2a Aggregate costs'!Z$14,'2a Aggregate costs'!Z$16,'2a Aggregate costs'!Z$17,'2a Aggregate costs'!Z50,'2a Aggregate costs'!Z87)*'3a Demand'!$C$9+'2a Aggregate costs'!Z$18)</f>
        <v>-</v>
      </c>
      <c r="Z26" s="145" t="str">
        <f>IF('2a Aggregate costs'!AA$14="-","-",SUM('2a Aggregate costs'!AA$14,'2a Aggregate costs'!AA$16,'2a Aggregate costs'!AA$17,'2a Aggregate costs'!AA50,'2a Aggregate costs'!AA87)*'3a Demand'!$C$9+'2a Aggregate costs'!AA$18)</f>
        <v>-</v>
      </c>
    </row>
    <row r="27" spans="1:26" ht="12.75" customHeight="1">
      <c r="A27" s="25"/>
      <c r="B27" s="337"/>
      <c r="C27" s="152" t="s">
        <v>165</v>
      </c>
      <c r="D27" s="338"/>
      <c r="E27" s="339"/>
      <c r="F27" s="44"/>
      <c r="G27" s="145">
        <f>IF('2a Aggregate costs'!H$14="-","-",SUM('2a Aggregate costs'!H$14,'2a Aggregate costs'!H$16,'2a Aggregate costs'!H$17,'2a Aggregate costs'!H51,'2a Aggregate costs'!H88)*'3a Demand'!$C$9+'2a Aggregate costs'!H$18)</f>
        <v>68.697157313013491</v>
      </c>
      <c r="H27" s="145">
        <f>IF('2a Aggregate costs'!I$14="-","-",SUM('2a Aggregate costs'!I$14,'2a Aggregate costs'!I$16,'2a Aggregate costs'!I$17,'2a Aggregate costs'!I51,'2a Aggregate costs'!I88)*'3a Demand'!$C$9+'2a Aggregate costs'!I$18)</f>
        <v>68.676977780389578</v>
      </c>
      <c r="I27" s="145">
        <f>IF('2a Aggregate costs'!J$14="-","-",SUM('2a Aggregate costs'!J$14,'2a Aggregate costs'!J$16,'2a Aggregate costs'!J$17,'2a Aggregate costs'!J51,'2a Aggregate costs'!J88)*'3a Demand'!$C$9+'2a Aggregate costs'!J$18)</f>
        <v>86.638075303725927</v>
      </c>
      <c r="J27" s="145">
        <f>IF('2a Aggregate costs'!K$14="-","-",SUM('2a Aggregate costs'!K$14,'2a Aggregate costs'!K$16,'2a Aggregate costs'!K$17,'2a Aggregate costs'!K51,'2a Aggregate costs'!K88)*'3a Demand'!$C$9+'2a Aggregate costs'!K$18)</f>
        <v>85.632815258881649</v>
      </c>
      <c r="K27" s="145">
        <f>IF('2a Aggregate costs'!L$14="-","-",SUM('2a Aggregate costs'!L$14,'2a Aggregate costs'!L$16,'2a Aggregate costs'!L$17,'2a Aggregate costs'!L51,'2a Aggregate costs'!L88)*'3a Demand'!$C$9+'2a Aggregate costs'!L$18)</f>
        <v>97.940918651094151</v>
      </c>
      <c r="L27" s="145">
        <f>IF('2a Aggregate costs'!M$14="-","-",SUM('2a Aggregate costs'!M$14,'2a Aggregate costs'!M$16,'2a Aggregate costs'!M$17,'2a Aggregate costs'!M51,'2a Aggregate costs'!M88)*'3a Demand'!$C$9+'2a Aggregate costs'!M$18)</f>
        <v>97.121632485490977</v>
      </c>
      <c r="M27" s="145">
        <f>IF('2a Aggregate costs'!N$14="-","-",SUM('2a Aggregate costs'!N$14,'2a Aggregate costs'!N$16,'2a Aggregate costs'!N$17,'2a Aggregate costs'!N51,'2a Aggregate costs'!N88)*'3a Demand'!$C$9+'2a Aggregate costs'!N$18)</f>
        <v>118.20051942227433</v>
      </c>
      <c r="N27" s="145">
        <f>IF('2a Aggregate costs'!O$14="-","-",SUM('2a Aggregate costs'!O$14,'2a Aggregate costs'!O$16,'2a Aggregate costs'!O$17,'2a Aggregate costs'!O51,'2a Aggregate costs'!O88)*'3a Demand'!$C$9+'2a Aggregate costs'!O$18)</f>
        <v>116.12349457950175</v>
      </c>
      <c r="O27" s="44"/>
      <c r="P27" s="145">
        <f>IF('2a Aggregate costs'!Q$14="-","-",SUM('2a Aggregate costs'!Q$14,'2a Aggregate costs'!Q$16,'2a Aggregate costs'!Q$17,'2a Aggregate costs'!Q51,'2a Aggregate costs'!Q88)*'3a Demand'!$C$9+'2a Aggregate costs'!Q$18)</f>
        <v>116.12349457950175</v>
      </c>
      <c r="Q27" s="145">
        <f>IF('2a Aggregate costs'!R$14="-","-",SUM('2a Aggregate costs'!R$14,'2a Aggregate costs'!R$16,'2a Aggregate costs'!R$17,'2a Aggregate costs'!R51,'2a Aggregate costs'!R88)*'3a Demand'!$C$9+'2a Aggregate costs'!R$18)</f>
        <v>129.5743879868638</v>
      </c>
      <c r="R27" s="145">
        <f>IF('2a Aggregate costs'!S$14="-","-",SUM('2a Aggregate costs'!S$14,'2a Aggregate costs'!S$16,'2a Aggregate costs'!S$17,'2a Aggregate costs'!S51,'2a Aggregate costs'!S88)*'3a Demand'!$C$9+'2a Aggregate costs'!S$18)</f>
        <v>131.41347519919506</v>
      </c>
      <c r="S27" s="145">
        <f>IF('2a Aggregate costs'!T$14="-","-",SUM('2a Aggregate costs'!T$14,'2a Aggregate costs'!T$16,'2a Aggregate costs'!T$17,'2a Aggregate costs'!T51,'2a Aggregate costs'!T88)*'3a Demand'!$C$9+'2a Aggregate costs'!T$18)</f>
        <v>142.89787628597503</v>
      </c>
      <c r="T27" s="145">
        <f>IF('2a Aggregate costs'!U$14="-","-",SUM('2a Aggregate costs'!U$14,'2a Aggregate costs'!U$16,'2a Aggregate costs'!U$17,'2a Aggregate costs'!U51,'2a Aggregate costs'!U88)*'3a Demand'!$C$9+'2a Aggregate costs'!U$18)</f>
        <v>145.54340038409359</v>
      </c>
      <c r="U27" s="145">
        <f>IF('2a Aggregate costs'!V$14="-","-",SUM('2a Aggregate costs'!V$14,'2a Aggregate costs'!V$16,'2a Aggregate costs'!V$17,'2a Aggregate costs'!V51,'2a Aggregate costs'!V88)*'3a Demand'!$C$9+'2a Aggregate costs'!V$18)</f>
        <v>157.23599869542505</v>
      </c>
      <c r="V27" s="145">
        <f>IF('2a Aggregate costs'!W$14="-","-",SUM('2a Aggregate costs'!W$14,'2a Aggregate costs'!W$16,'2a Aggregate costs'!W$17,'2a Aggregate costs'!W51,'2a Aggregate costs'!W88)*'3a Demand'!$C$9+'2a Aggregate costs'!W$18)</f>
        <v>143.58421753322577</v>
      </c>
      <c r="W27" s="145">
        <f>IF('2a Aggregate costs'!X$14="-","-",SUM('2a Aggregate costs'!X$14,'2a Aggregate costs'!X$16,'2a Aggregate costs'!X$17,'2a Aggregate costs'!X51,'2a Aggregate costs'!X88)*'3a Demand'!$C$9+'2a Aggregate costs'!X$18)</f>
        <v>126.88332765637182</v>
      </c>
      <c r="X27" s="145" t="str">
        <f>IF('2a Aggregate costs'!Y$14="-","-",SUM('2a Aggregate costs'!Y$14,'2a Aggregate costs'!Y$16,'2a Aggregate costs'!Y$17,'2a Aggregate costs'!Y51,'2a Aggregate costs'!Y88)*'3a Demand'!$C$9+'2a Aggregate costs'!Y$18)</f>
        <v>-</v>
      </c>
      <c r="Y27" s="145" t="str">
        <f>IF('2a Aggregate costs'!Z$14="-","-",SUM('2a Aggregate costs'!Z$14,'2a Aggregate costs'!Z$16,'2a Aggregate costs'!Z$17,'2a Aggregate costs'!Z51,'2a Aggregate costs'!Z88)*'3a Demand'!$C$9+'2a Aggregate costs'!Z$18)</f>
        <v>-</v>
      </c>
      <c r="Z27" s="145" t="str">
        <f>IF('2a Aggregate costs'!AA$14="-","-",SUM('2a Aggregate costs'!AA$14,'2a Aggregate costs'!AA$16,'2a Aggregate costs'!AA$17,'2a Aggregate costs'!AA51,'2a Aggregate costs'!AA88)*'3a Demand'!$C$9+'2a Aggregate costs'!AA$18)</f>
        <v>-</v>
      </c>
    </row>
    <row r="28" spans="1:26" ht="12.75" customHeight="1">
      <c r="A28" s="25"/>
      <c r="B28" s="335" t="s">
        <v>239</v>
      </c>
      <c r="C28" s="152" t="s">
        <v>152</v>
      </c>
      <c r="D28" s="338"/>
      <c r="E28" s="339"/>
      <c r="F28" s="44"/>
      <c r="G28" s="145">
        <f>IF('2a Aggregate costs'!H$20="-","-",SUM('2a Aggregate costs'!H$20,'2a Aggregate costs'!H$22,'2a Aggregate costs'!H$23,'2a Aggregate costs'!H52,'2a Aggregate costs'!H89)*'3a Demand'!$C$10+'2a Aggregate costs'!H$24)</f>
        <v>90.751581677013888</v>
      </c>
      <c r="H28" s="145">
        <f>IF('2a Aggregate costs'!I$20="-","-",SUM('2a Aggregate costs'!I$20,'2a Aggregate costs'!I$22,'2a Aggregate costs'!I$23,'2a Aggregate costs'!I52,'2a Aggregate costs'!I89)*'3a Demand'!$C$10+'2a Aggregate costs'!I$24)</f>
        <v>90.724179330427219</v>
      </c>
      <c r="I28" s="145">
        <f>IF('2a Aggregate costs'!J$20="-","-",SUM('2a Aggregate costs'!J$20,'2a Aggregate costs'!J$22,'2a Aggregate costs'!J$23,'2a Aggregate costs'!J52,'2a Aggregate costs'!J89)*'3a Demand'!$C$10+'2a Aggregate costs'!J$24)</f>
        <v>115.10761401173286</v>
      </c>
      <c r="J28" s="145">
        <f>IF('2a Aggregate costs'!K$20="-","-",SUM('2a Aggregate costs'!K$20,'2a Aggregate costs'!K$22,'2a Aggregate costs'!K$23,'2a Aggregate costs'!K52,'2a Aggregate costs'!K89)*'3a Demand'!$C$10+'2a Aggregate costs'!K$24)</f>
        <v>113.85347761575416</v>
      </c>
      <c r="K28" s="145">
        <f>IF('2a Aggregate costs'!L$20="-","-",SUM('2a Aggregate costs'!L$20,'2a Aggregate costs'!L$22,'2a Aggregate costs'!L$23,'2a Aggregate costs'!L52,'2a Aggregate costs'!L89)*'3a Demand'!$C$10+'2a Aggregate costs'!L$24)</f>
        <v>130.72086516861378</v>
      </c>
      <c r="L28" s="145">
        <f>IF('2a Aggregate costs'!M$20="-","-",SUM('2a Aggregate costs'!M$20,'2a Aggregate costs'!M$22,'2a Aggregate costs'!M$23,'2a Aggregate costs'!M52,'2a Aggregate costs'!M89)*'3a Demand'!$C$10+'2a Aggregate costs'!M$24)</f>
        <v>129.50020713456647</v>
      </c>
      <c r="M28" s="145">
        <f>IF('2a Aggregate costs'!N$20="-","-",SUM('2a Aggregate costs'!N$20,'2a Aggregate costs'!N$22,'2a Aggregate costs'!N$23,'2a Aggregate costs'!N52,'2a Aggregate costs'!N89)*'3a Demand'!$C$10+'2a Aggregate costs'!N$24)</f>
        <v>157.96553067682373</v>
      </c>
      <c r="N28" s="145">
        <f>IF('2a Aggregate costs'!O$20="-","-",SUM('2a Aggregate costs'!O$20,'2a Aggregate costs'!O$22,'2a Aggregate costs'!O$23,'2a Aggregate costs'!O52,'2a Aggregate costs'!O89)*'3a Demand'!$C$10+'2a Aggregate costs'!O$24)</f>
        <v>155.10061463500364</v>
      </c>
      <c r="O28" s="44"/>
      <c r="P28" s="145">
        <f>IF('2a Aggregate costs'!Q$20="-","-",SUM('2a Aggregate costs'!Q$20,'2a Aggregate costs'!Q$22,'2a Aggregate costs'!Q$23,'2a Aggregate costs'!Q52,'2a Aggregate costs'!Q89)*'3a Demand'!$C$10+'2a Aggregate costs'!Q$24)</f>
        <v>155.10061463500364</v>
      </c>
      <c r="Q28" s="145">
        <f>IF('2a Aggregate costs'!R$20="-","-",SUM('2a Aggregate costs'!R$20,'2a Aggregate costs'!R$22,'2a Aggregate costs'!R$23,'2a Aggregate costs'!R52,'2a Aggregate costs'!R89)*'3a Demand'!$C$10+'2a Aggregate costs'!R$24)</f>
        <v>173.81966110102195</v>
      </c>
      <c r="R28" s="145">
        <f>IF('2a Aggregate costs'!S$20="-","-",SUM('2a Aggregate costs'!S$20,'2a Aggregate costs'!S$22,'2a Aggregate costs'!S$23,'2a Aggregate costs'!S52,'2a Aggregate costs'!S89)*'3a Demand'!$C$10+'2a Aggregate costs'!S$24)</f>
        <v>176.53610865608502</v>
      </c>
      <c r="S28" s="145">
        <f>IF('2a Aggregate costs'!T$20="-","-",SUM('2a Aggregate costs'!T$20,'2a Aggregate costs'!T$22,'2a Aggregate costs'!T$23,'2a Aggregate costs'!T52,'2a Aggregate costs'!T89)*'3a Demand'!$C$10+'2a Aggregate costs'!T$24)</f>
        <v>192.6703258827352</v>
      </c>
      <c r="T28" s="145">
        <f>IF('2a Aggregate costs'!U$20="-","-",SUM('2a Aggregate costs'!U$20,'2a Aggregate costs'!U$22,'2a Aggregate costs'!U$23,'2a Aggregate costs'!U52,'2a Aggregate costs'!U89)*'3a Demand'!$C$10+'2a Aggregate costs'!U$24)</f>
        <v>196.26249622783303</v>
      </c>
      <c r="U28" s="145">
        <f>IF('2a Aggregate costs'!V$20="-","-",SUM('2a Aggregate costs'!V$20,'2a Aggregate costs'!V$22,'2a Aggregate costs'!V$23,'2a Aggregate costs'!V52,'2a Aggregate costs'!V89)*'3a Demand'!$C$10+'2a Aggregate costs'!V$24)</f>
        <v>212.21613616985917</v>
      </c>
      <c r="V28" s="145">
        <f>IF('2a Aggregate costs'!W$20="-","-",SUM('2a Aggregate costs'!W$20,'2a Aggregate costs'!W$22,'2a Aggregate costs'!W$23,'2a Aggregate costs'!W52,'2a Aggregate costs'!W89)*'3a Demand'!$C$10+'2a Aggregate costs'!W$24)</f>
        <v>192.82556660839967</v>
      </c>
      <c r="W28" s="145">
        <f>IF('2a Aggregate costs'!X$20="-","-",SUM('2a Aggregate costs'!X$20,'2a Aggregate costs'!X$22,'2a Aggregate costs'!X$23,'2a Aggregate costs'!X52,'2a Aggregate costs'!X89)*'3a Demand'!$C$10+'2a Aggregate costs'!X$24)</f>
        <v>168.46854404742811</v>
      </c>
      <c r="X28" s="145" t="str">
        <f>IF('2a Aggregate costs'!Y$20="-","-",SUM('2a Aggregate costs'!Y$20,'2a Aggregate costs'!Y$22,'2a Aggregate costs'!Y$23,'2a Aggregate costs'!Y52,'2a Aggregate costs'!Y89)*'3a Demand'!$C$10+'2a Aggregate costs'!Y$24)</f>
        <v>-</v>
      </c>
      <c r="Y28" s="145" t="str">
        <f>IF('2a Aggregate costs'!Z$20="-","-",SUM('2a Aggregate costs'!Z$20,'2a Aggregate costs'!Z$22,'2a Aggregate costs'!Z$23,'2a Aggregate costs'!Z52,'2a Aggregate costs'!Z89)*'3a Demand'!$C$10+'2a Aggregate costs'!Z$24)</f>
        <v>-</v>
      </c>
      <c r="Z28" s="145" t="str">
        <f>IF('2a Aggregate costs'!AA$20="-","-",SUM('2a Aggregate costs'!AA$20,'2a Aggregate costs'!AA$22,'2a Aggregate costs'!AA$23,'2a Aggregate costs'!AA52,'2a Aggregate costs'!AA89)*'3a Demand'!$C$10+'2a Aggregate costs'!AA$24)</f>
        <v>-</v>
      </c>
    </row>
    <row r="29" spans="1:26" ht="12.75" customHeight="1">
      <c r="A29" s="25"/>
      <c r="B29" s="336"/>
      <c r="C29" s="152" t="s">
        <v>153</v>
      </c>
      <c r="D29" s="338"/>
      <c r="E29" s="339"/>
      <c r="F29" s="44"/>
      <c r="G29" s="145">
        <f>IF('2a Aggregate costs'!H$20="-","-",SUM('2a Aggregate costs'!H$20,'2a Aggregate costs'!H$22,'2a Aggregate costs'!H$23,'2a Aggregate costs'!H53,'2a Aggregate costs'!H90)*'3a Demand'!$C$10+'2a Aggregate costs'!H$24)</f>
        <v>90.726713861208424</v>
      </c>
      <c r="H29" s="145">
        <f>IF('2a Aggregate costs'!I$20="-","-",SUM('2a Aggregate costs'!I$20,'2a Aggregate costs'!I$22,'2a Aggregate costs'!I$23,'2a Aggregate costs'!I53,'2a Aggregate costs'!I90)*'3a Demand'!$C$10+'2a Aggregate costs'!I$24)</f>
        <v>90.699648717954958</v>
      </c>
      <c r="I29" s="145">
        <f>IF('2a Aggregate costs'!J$20="-","-",SUM('2a Aggregate costs'!J$20,'2a Aggregate costs'!J$22,'2a Aggregate costs'!J$23,'2a Aggregate costs'!J53,'2a Aggregate costs'!J90)*'3a Demand'!$C$10+'2a Aggregate costs'!J$24)</f>
        <v>114.99952994364455</v>
      </c>
      <c r="J29" s="145">
        <f>IF('2a Aggregate costs'!K$20="-","-",SUM('2a Aggregate costs'!K$20,'2a Aggregate costs'!K$22,'2a Aggregate costs'!K$23,'2a Aggregate costs'!K53,'2a Aggregate costs'!K90)*'3a Demand'!$C$10+'2a Aggregate costs'!K$24)</f>
        <v>113.7684169653958</v>
      </c>
      <c r="K29" s="145">
        <f>IF('2a Aggregate costs'!L$20="-","-",SUM('2a Aggregate costs'!L$20,'2a Aggregate costs'!L$22,'2a Aggregate costs'!L$23,'2a Aggregate costs'!L53,'2a Aggregate costs'!L90)*'3a Demand'!$C$10+'2a Aggregate costs'!L$24)</f>
        <v>130.43540208664726</v>
      </c>
      <c r="L29" s="145">
        <f>IF('2a Aggregate costs'!M$20="-","-",SUM('2a Aggregate costs'!M$20,'2a Aggregate costs'!M$22,'2a Aggregate costs'!M$23,'2a Aggregate costs'!M53,'2a Aggregate costs'!M90)*'3a Demand'!$C$10+'2a Aggregate costs'!M$24)</f>
        <v>129.24944666151694</v>
      </c>
      <c r="M29" s="145">
        <f>IF('2a Aggregate costs'!N$20="-","-",SUM('2a Aggregate costs'!N$20,'2a Aggregate costs'!N$22,'2a Aggregate costs'!N$23,'2a Aggregate costs'!N53,'2a Aggregate costs'!N90)*'3a Demand'!$C$10+'2a Aggregate costs'!N$24)</f>
        <v>157.71890509862112</v>
      </c>
      <c r="N29" s="145">
        <f>IF('2a Aggregate costs'!O$20="-","-",SUM('2a Aggregate costs'!O$20,'2a Aggregate costs'!O$22,'2a Aggregate costs'!O$23,'2a Aggregate costs'!O53,'2a Aggregate costs'!O90)*'3a Demand'!$C$10+'2a Aggregate costs'!O$24)</f>
        <v>154.88739331336086</v>
      </c>
      <c r="O29" s="44"/>
      <c r="P29" s="145">
        <f>IF('2a Aggregate costs'!Q$20="-","-",SUM('2a Aggregate costs'!Q$20,'2a Aggregate costs'!Q$22,'2a Aggregate costs'!Q$23,'2a Aggregate costs'!Q53,'2a Aggregate costs'!Q90)*'3a Demand'!$C$10+'2a Aggregate costs'!Q$24)</f>
        <v>154.88739331336086</v>
      </c>
      <c r="Q29" s="145">
        <f>IF('2a Aggregate costs'!R$20="-","-",SUM('2a Aggregate costs'!R$20,'2a Aggregate costs'!R$22,'2a Aggregate costs'!R$23,'2a Aggregate costs'!R53,'2a Aggregate costs'!R90)*'3a Demand'!$C$10+'2a Aggregate costs'!R$24)</f>
        <v>173.32745775336986</v>
      </c>
      <c r="R29" s="145">
        <f>IF('2a Aggregate costs'!S$20="-","-",SUM('2a Aggregate costs'!S$20,'2a Aggregate costs'!S$22,'2a Aggregate costs'!S$23,'2a Aggregate costs'!S53,'2a Aggregate costs'!S90)*'3a Demand'!$C$10+'2a Aggregate costs'!S$24)</f>
        <v>176.02949617899671</v>
      </c>
      <c r="S29" s="145">
        <f>IF('2a Aggregate costs'!T$20="-","-",SUM('2a Aggregate costs'!T$20,'2a Aggregate costs'!T$22,'2a Aggregate costs'!T$23,'2a Aggregate costs'!T53,'2a Aggregate costs'!T90)*'3a Demand'!$C$10+'2a Aggregate costs'!T$24)</f>
        <v>192.06243928647606</v>
      </c>
      <c r="T29" s="145">
        <f>IF('2a Aggregate costs'!U$20="-","-",SUM('2a Aggregate costs'!U$20,'2a Aggregate costs'!U$22,'2a Aggregate costs'!U$23,'2a Aggregate costs'!U53,'2a Aggregate costs'!U90)*'3a Demand'!$C$10+'2a Aggregate costs'!U$24)</f>
        <v>195.59367578411286</v>
      </c>
      <c r="U29" s="145">
        <f>IF('2a Aggregate costs'!V$20="-","-",SUM('2a Aggregate costs'!V$20,'2a Aggregate costs'!V$22,'2a Aggregate costs'!V$23,'2a Aggregate costs'!V53,'2a Aggregate costs'!V90)*'3a Demand'!$C$10+'2a Aggregate costs'!V$24)</f>
        <v>211.4118537542615</v>
      </c>
      <c r="V29" s="145">
        <f>IF('2a Aggregate costs'!W$20="-","-",SUM('2a Aggregate costs'!W$20,'2a Aggregate costs'!W$22,'2a Aggregate costs'!W$23,'2a Aggregate costs'!W53,'2a Aggregate costs'!W90)*'3a Demand'!$C$10+'2a Aggregate costs'!W$24)</f>
        <v>192.30704107029561</v>
      </c>
      <c r="W29" s="145">
        <f>IF('2a Aggregate costs'!X$20="-","-",SUM('2a Aggregate costs'!X$20,'2a Aggregate costs'!X$22,'2a Aggregate costs'!X$23,'2a Aggregate costs'!X53,'2a Aggregate costs'!X90)*'3a Demand'!$C$10+'2a Aggregate costs'!X$24)</f>
        <v>168.42480770913372</v>
      </c>
      <c r="X29" s="145" t="str">
        <f>IF('2a Aggregate costs'!Y$20="-","-",SUM('2a Aggregate costs'!Y$20,'2a Aggregate costs'!Y$22,'2a Aggregate costs'!Y$23,'2a Aggregate costs'!Y53,'2a Aggregate costs'!Y90)*'3a Demand'!$C$10+'2a Aggregate costs'!Y$24)</f>
        <v>-</v>
      </c>
      <c r="Y29" s="145" t="str">
        <f>IF('2a Aggregate costs'!Z$20="-","-",SUM('2a Aggregate costs'!Z$20,'2a Aggregate costs'!Z$22,'2a Aggregate costs'!Z$23,'2a Aggregate costs'!Z53,'2a Aggregate costs'!Z90)*'3a Demand'!$C$10+'2a Aggregate costs'!Z$24)</f>
        <v>-</v>
      </c>
      <c r="Z29" s="145" t="str">
        <f>IF('2a Aggregate costs'!AA$20="-","-",SUM('2a Aggregate costs'!AA$20,'2a Aggregate costs'!AA$22,'2a Aggregate costs'!AA$23,'2a Aggregate costs'!AA53,'2a Aggregate costs'!AA90)*'3a Demand'!$C$10+'2a Aggregate costs'!AA$24)</f>
        <v>-</v>
      </c>
    </row>
    <row r="30" spans="1:26" ht="12.75" customHeight="1">
      <c r="A30" s="25"/>
      <c r="B30" s="336"/>
      <c r="C30" s="152" t="s">
        <v>154</v>
      </c>
      <c r="D30" s="338"/>
      <c r="E30" s="339"/>
      <c r="F30" s="44"/>
      <c r="G30" s="145">
        <f>IF('2a Aggregate costs'!H$20="-","-",SUM('2a Aggregate costs'!H$20,'2a Aggregate costs'!H$22,'2a Aggregate costs'!H$23,'2a Aggregate costs'!H54,'2a Aggregate costs'!H91)*'3a Demand'!$C$10+'2a Aggregate costs'!H$24)</f>
        <v>90.736815527100234</v>
      </c>
      <c r="H30" s="145">
        <f>IF('2a Aggregate costs'!I$20="-","-",SUM('2a Aggregate costs'!I$20,'2a Aggregate costs'!I$22,'2a Aggregate costs'!I$23,'2a Aggregate costs'!I54,'2a Aggregate costs'!I91)*'3a Demand'!$C$10+'2a Aggregate costs'!I$24)</f>
        <v>90.709613408220818</v>
      </c>
      <c r="I30" s="145">
        <f>IF('2a Aggregate costs'!J$20="-","-",SUM('2a Aggregate costs'!J$20,'2a Aggregate costs'!J$22,'2a Aggregate costs'!J$23,'2a Aggregate costs'!J54,'2a Aggregate costs'!J91)*'3a Demand'!$C$10+'2a Aggregate costs'!J$24)</f>
        <v>115.04343692123767</v>
      </c>
      <c r="J30" s="145">
        <f>IF('2a Aggregate costs'!K$20="-","-",SUM('2a Aggregate costs'!K$20,'2a Aggregate costs'!K$22,'2a Aggregate costs'!K$23,'2a Aggregate costs'!K54,'2a Aggregate costs'!K91)*'3a Demand'!$C$10+'2a Aggregate costs'!K$24)</f>
        <v>113.80297101379854</v>
      </c>
      <c r="K30" s="145">
        <f>IF('2a Aggregate costs'!L$20="-","-",SUM('2a Aggregate costs'!L$20,'2a Aggregate costs'!L$22,'2a Aggregate costs'!L$23,'2a Aggregate costs'!L54,'2a Aggregate costs'!L91)*'3a Demand'!$C$10+'2a Aggregate costs'!L$24)</f>
        <v>130.55136651406212</v>
      </c>
      <c r="L30" s="145">
        <f>IF('2a Aggregate costs'!M$20="-","-",SUM('2a Aggregate costs'!M$20,'2a Aggregate costs'!M$22,'2a Aggregate costs'!M$23,'2a Aggregate costs'!M54,'2a Aggregate costs'!M91)*'3a Demand'!$C$10+'2a Aggregate costs'!M$24)</f>
        <v>129.35131370051138</v>
      </c>
      <c r="M30" s="145">
        <f>IF('2a Aggregate costs'!N$20="-","-",SUM('2a Aggregate costs'!N$20,'2a Aggregate costs'!N$22,'2a Aggregate costs'!N$23,'2a Aggregate costs'!N54,'2a Aggregate costs'!N91)*'3a Demand'!$C$10+'2a Aggregate costs'!N$24)</f>
        <v>158.13146094168721</v>
      </c>
      <c r="N30" s="145">
        <f>IF('2a Aggregate costs'!O$20="-","-",SUM('2a Aggregate costs'!O$20,'2a Aggregate costs'!O$22,'2a Aggregate costs'!O$23,'2a Aggregate costs'!O54,'2a Aggregate costs'!O91)*'3a Demand'!$C$10+'2a Aggregate costs'!O$24)</f>
        <v>155.24267863089204</v>
      </c>
      <c r="O30" s="44"/>
      <c r="P30" s="145">
        <f>IF('2a Aggregate costs'!Q$20="-","-",SUM('2a Aggregate costs'!Q$20,'2a Aggregate costs'!Q$22,'2a Aggregate costs'!Q$23,'2a Aggregate costs'!Q54,'2a Aggregate costs'!Q91)*'3a Demand'!$C$10+'2a Aggregate costs'!Q$24)</f>
        <v>155.24267863089204</v>
      </c>
      <c r="Q30" s="145">
        <f>IF('2a Aggregate costs'!R$20="-","-",SUM('2a Aggregate costs'!R$20,'2a Aggregate costs'!R$22,'2a Aggregate costs'!R$23,'2a Aggregate costs'!R54,'2a Aggregate costs'!R91)*'3a Demand'!$C$10+'2a Aggregate costs'!R$24)</f>
        <v>173.93458119995154</v>
      </c>
      <c r="R30" s="145">
        <f>IF('2a Aggregate costs'!S$20="-","-",SUM('2a Aggregate costs'!S$20,'2a Aggregate costs'!S$22,'2a Aggregate costs'!S$23,'2a Aggregate costs'!S54,'2a Aggregate costs'!S91)*'3a Demand'!$C$10+'2a Aggregate costs'!S$24)</f>
        <v>176.65446601512321</v>
      </c>
      <c r="S30" s="145">
        <f>IF('2a Aggregate costs'!T$20="-","-",SUM('2a Aggregate costs'!T$20,'2a Aggregate costs'!T$22,'2a Aggregate costs'!T$23,'2a Aggregate costs'!T54,'2a Aggregate costs'!T91)*'3a Demand'!$C$10+'2a Aggregate costs'!T$24)</f>
        <v>192.96197457269477</v>
      </c>
      <c r="T30" s="145">
        <f>IF('2a Aggregate costs'!U$20="-","-",SUM('2a Aggregate costs'!U$20,'2a Aggregate costs'!U$22,'2a Aggregate costs'!U$23,'2a Aggregate costs'!U54,'2a Aggregate costs'!U91)*'3a Demand'!$C$10+'2a Aggregate costs'!U$24)</f>
        <v>196.583200885628</v>
      </c>
      <c r="U30" s="145">
        <f>IF('2a Aggregate costs'!V$20="-","-",SUM('2a Aggregate costs'!V$20,'2a Aggregate costs'!V$22,'2a Aggregate costs'!V$23,'2a Aggregate costs'!V54,'2a Aggregate costs'!V91)*'3a Demand'!$C$10+'2a Aggregate costs'!V$24)</f>
        <v>212.69390638830228</v>
      </c>
      <c r="V30" s="145">
        <f>IF('2a Aggregate costs'!W$20="-","-",SUM('2a Aggregate costs'!W$20,'2a Aggregate costs'!W$22,'2a Aggregate costs'!W$23,'2a Aggregate costs'!W54,'2a Aggregate costs'!W91)*'3a Demand'!$C$10+'2a Aggregate costs'!W$24)</f>
        <v>193.12446024640511</v>
      </c>
      <c r="W30" s="145">
        <f>IF('2a Aggregate costs'!X$20="-","-",SUM('2a Aggregate costs'!X$20,'2a Aggregate costs'!X$22,'2a Aggregate costs'!X$23,'2a Aggregate costs'!X54,'2a Aggregate costs'!X91)*'3a Demand'!$C$10+'2a Aggregate costs'!X$24)</f>
        <v>168.47050976656195</v>
      </c>
      <c r="X30" s="145" t="str">
        <f>IF('2a Aggregate costs'!Y$20="-","-",SUM('2a Aggregate costs'!Y$20,'2a Aggregate costs'!Y$22,'2a Aggregate costs'!Y$23,'2a Aggregate costs'!Y54,'2a Aggregate costs'!Y91)*'3a Demand'!$C$10+'2a Aggregate costs'!Y$24)</f>
        <v>-</v>
      </c>
      <c r="Y30" s="145" t="str">
        <f>IF('2a Aggregate costs'!Z$20="-","-",SUM('2a Aggregate costs'!Z$20,'2a Aggregate costs'!Z$22,'2a Aggregate costs'!Z$23,'2a Aggregate costs'!Z54,'2a Aggregate costs'!Z91)*'3a Demand'!$C$10+'2a Aggregate costs'!Z$24)</f>
        <v>-</v>
      </c>
      <c r="Z30" s="145" t="str">
        <f>IF('2a Aggregate costs'!AA$20="-","-",SUM('2a Aggregate costs'!AA$20,'2a Aggregate costs'!AA$22,'2a Aggregate costs'!AA$23,'2a Aggregate costs'!AA54,'2a Aggregate costs'!AA91)*'3a Demand'!$C$10+'2a Aggregate costs'!AA$24)</f>
        <v>-</v>
      </c>
    </row>
    <row r="31" spans="1:26" ht="12.75" customHeight="1">
      <c r="A31" s="25"/>
      <c r="B31" s="336"/>
      <c r="C31" s="152" t="s">
        <v>155</v>
      </c>
      <c r="D31" s="338"/>
      <c r="E31" s="339"/>
      <c r="F31" s="44"/>
      <c r="G31" s="145">
        <f>IF('2a Aggregate costs'!H$20="-","-",SUM('2a Aggregate costs'!H$20,'2a Aggregate costs'!H$22,'2a Aggregate costs'!H$23,'2a Aggregate costs'!H55,'2a Aggregate costs'!H92)*'3a Demand'!$C$10+'2a Aggregate costs'!H$24)</f>
        <v>90.750361121481532</v>
      </c>
      <c r="H31" s="145">
        <f>IF('2a Aggregate costs'!I$20="-","-",SUM('2a Aggregate costs'!I$20,'2a Aggregate costs'!I$22,'2a Aggregate costs'!I$23,'2a Aggregate costs'!I55,'2a Aggregate costs'!I92)*'3a Demand'!$C$10+'2a Aggregate costs'!I$24)</f>
        <v>90.722975326243784</v>
      </c>
      <c r="I31" s="145">
        <f>IF('2a Aggregate costs'!J$20="-","-",SUM('2a Aggregate costs'!J$20,'2a Aggregate costs'!J$22,'2a Aggregate costs'!J$23,'2a Aggregate costs'!J55,'2a Aggregate costs'!J92)*'3a Demand'!$C$10+'2a Aggregate costs'!J$24)</f>
        <v>115.10231016971058</v>
      </c>
      <c r="J31" s="145">
        <f>IF('2a Aggregate costs'!K$20="-","-",SUM('2a Aggregate costs'!K$20,'2a Aggregate costs'!K$22,'2a Aggregate costs'!K$23,'2a Aggregate costs'!K55,'2a Aggregate costs'!K92)*'3a Demand'!$C$10+'2a Aggregate costs'!K$24)</f>
        <v>113.84930348025661</v>
      </c>
      <c r="K31" s="145">
        <f>IF('2a Aggregate costs'!L$20="-","-",SUM('2a Aggregate costs'!L$20,'2a Aggregate costs'!L$22,'2a Aggregate costs'!L$23,'2a Aggregate costs'!L55,'2a Aggregate costs'!L92)*'3a Demand'!$C$10+'2a Aggregate costs'!L$24)</f>
        <v>130.70685761070567</v>
      </c>
      <c r="L31" s="145">
        <f>IF('2a Aggregate costs'!M$20="-","-",SUM('2a Aggregate costs'!M$20,'2a Aggregate costs'!M$22,'2a Aggregate costs'!M$23,'2a Aggregate costs'!M55,'2a Aggregate costs'!M92)*'3a Demand'!$C$10+'2a Aggregate costs'!M$24)</f>
        <v>129.48790238282052</v>
      </c>
      <c r="M31" s="145">
        <f>IF('2a Aggregate costs'!N$20="-","-",SUM('2a Aggregate costs'!N$20,'2a Aggregate costs'!N$22,'2a Aggregate costs'!N$23,'2a Aggregate costs'!N55,'2a Aggregate costs'!N92)*'3a Demand'!$C$10+'2a Aggregate costs'!N$24)</f>
        <v>158.28074626311744</v>
      </c>
      <c r="N31" s="145">
        <f>IF('2a Aggregate costs'!O$20="-","-",SUM('2a Aggregate costs'!O$20,'2a Aggregate costs'!O$22,'2a Aggregate costs'!O$23,'2a Aggregate costs'!O55,'2a Aggregate costs'!O92)*'3a Demand'!$C$10+'2a Aggregate costs'!O$24)</f>
        <v>155.3737006602951</v>
      </c>
      <c r="O31" s="44"/>
      <c r="P31" s="145">
        <f>IF('2a Aggregate costs'!Q$20="-","-",SUM('2a Aggregate costs'!Q$20,'2a Aggregate costs'!Q$22,'2a Aggregate costs'!Q$23,'2a Aggregate costs'!Q55,'2a Aggregate costs'!Q92)*'3a Demand'!$C$10+'2a Aggregate costs'!Q$24)</f>
        <v>155.3737006602951</v>
      </c>
      <c r="Q31" s="145">
        <f>IF('2a Aggregate costs'!R$20="-","-",SUM('2a Aggregate costs'!R$20,'2a Aggregate costs'!R$22,'2a Aggregate costs'!R$23,'2a Aggregate costs'!R55,'2a Aggregate costs'!R92)*'3a Demand'!$C$10+'2a Aggregate costs'!R$24)</f>
        <v>174.1447126513759</v>
      </c>
      <c r="R31" s="145">
        <f>IF('2a Aggregate costs'!S$20="-","-",SUM('2a Aggregate costs'!S$20,'2a Aggregate costs'!S$22,'2a Aggregate costs'!S$23,'2a Aggregate costs'!S55,'2a Aggregate costs'!S92)*'3a Demand'!$C$10+'2a Aggregate costs'!S$24)</f>
        <v>176.87109289312485</v>
      </c>
      <c r="S31" s="145">
        <f>IF('2a Aggregate costs'!T$20="-","-",SUM('2a Aggregate costs'!T$20,'2a Aggregate costs'!T$22,'2a Aggregate costs'!T$23,'2a Aggregate costs'!T55,'2a Aggregate costs'!T92)*'3a Demand'!$C$10+'2a Aggregate costs'!T$24)</f>
        <v>193.32937027416159</v>
      </c>
      <c r="T31" s="145">
        <f>IF('2a Aggregate costs'!U$20="-","-",SUM('2a Aggregate costs'!U$20,'2a Aggregate costs'!U$22,'2a Aggregate costs'!U$23,'2a Aggregate costs'!U55,'2a Aggregate costs'!U92)*'3a Demand'!$C$10+'2a Aggregate costs'!U$24)</f>
        <v>196.98884896082149</v>
      </c>
      <c r="U31" s="145">
        <f>IF('2a Aggregate costs'!V$20="-","-",SUM('2a Aggregate costs'!V$20,'2a Aggregate costs'!V$22,'2a Aggregate costs'!V$23,'2a Aggregate costs'!V55,'2a Aggregate costs'!V92)*'3a Demand'!$C$10+'2a Aggregate costs'!V$24)</f>
        <v>213.01686204653799</v>
      </c>
      <c r="V31" s="145">
        <f>IF('2a Aggregate costs'!W$20="-","-",SUM('2a Aggregate costs'!W$20,'2a Aggregate costs'!W$22,'2a Aggregate costs'!W$23,'2a Aggregate costs'!W55,'2a Aggregate costs'!W92)*'3a Demand'!$C$10+'2a Aggregate costs'!W$24)</f>
        <v>193.34244222249444</v>
      </c>
      <c r="W31" s="145">
        <f>IF('2a Aggregate costs'!X$20="-","-",SUM('2a Aggregate costs'!X$20,'2a Aggregate costs'!X$22,'2a Aggregate costs'!X$23,'2a Aggregate costs'!X55,'2a Aggregate costs'!X92)*'3a Demand'!$C$10+'2a Aggregate costs'!X$24)</f>
        <v>168.52050707902981</v>
      </c>
      <c r="X31" s="145" t="str">
        <f>IF('2a Aggregate costs'!Y$20="-","-",SUM('2a Aggregate costs'!Y$20,'2a Aggregate costs'!Y$22,'2a Aggregate costs'!Y$23,'2a Aggregate costs'!Y55,'2a Aggregate costs'!Y92)*'3a Demand'!$C$10+'2a Aggregate costs'!Y$24)</f>
        <v>-</v>
      </c>
      <c r="Y31" s="145" t="str">
        <f>IF('2a Aggregate costs'!Z$20="-","-",SUM('2a Aggregate costs'!Z$20,'2a Aggregate costs'!Z$22,'2a Aggregate costs'!Z$23,'2a Aggregate costs'!Z55,'2a Aggregate costs'!Z92)*'3a Demand'!$C$10+'2a Aggregate costs'!Z$24)</f>
        <v>-</v>
      </c>
      <c r="Z31" s="145" t="str">
        <f>IF('2a Aggregate costs'!AA$20="-","-",SUM('2a Aggregate costs'!AA$20,'2a Aggregate costs'!AA$22,'2a Aggregate costs'!AA$23,'2a Aggregate costs'!AA55,'2a Aggregate costs'!AA92)*'3a Demand'!$C$10+'2a Aggregate costs'!AA$24)</f>
        <v>-</v>
      </c>
    </row>
    <row r="32" spans="1:26" ht="12.75" customHeight="1">
      <c r="A32" s="25"/>
      <c r="B32" s="336"/>
      <c r="C32" s="152" t="s">
        <v>156</v>
      </c>
      <c r="D32" s="338"/>
      <c r="E32" s="339"/>
      <c r="F32" s="44"/>
      <c r="G32" s="145">
        <f>IF('2a Aggregate costs'!H$20="-","-",SUM('2a Aggregate costs'!H$20,'2a Aggregate costs'!H$22,'2a Aggregate costs'!H$23,'2a Aggregate costs'!H56,'2a Aggregate costs'!H93)*'3a Demand'!$C$10+'2a Aggregate costs'!H$24)</f>
        <v>90.728447956652246</v>
      </c>
      <c r="H32" s="145">
        <f>IF('2a Aggregate costs'!I$20="-","-",SUM('2a Aggregate costs'!I$20,'2a Aggregate costs'!I$22,'2a Aggregate costs'!I$23,'2a Aggregate costs'!I56,'2a Aggregate costs'!I93)*'3a Demand'!$C$10+'2a Aggregate costs'!I$24)</f>
        <v>90.70135930003957</v>
      </c>
      <c r="I32" s="145">
        <f>IF('2a Aggregate costs'!J$20="-","-",SUM('2a Aggregate costs'!J$20,'2a Aggregate costs'!J$22,'2a Aggregate costs'!J$23,'2a Aggregate costs'!J56,'2a Aggregate costs'!J93)*'3a Demand'!$C$10+'2a Aggregate costs'!J$24)</f>
        <v>115.00706783297443</v>
      </c>
      <c r="J32" s="145">
        <f>IF('2a Aggregate costs'!K$20="-","-",SUM('2a Aggregate costs'!K$20,'2a Aggregate costs'!K$22,'2a Aggregate costs'!K$23,'2a Aggregate costs'!K56,'2a Aggregate costs'!K93)*'3a Demand'!$C$10+'2a Aggregate costs'!K$24)</f>
        <v>113.77434910812336</v>
      </c>
      <c r="K32" s="145">
        <f>IF('2a Aggregate costs'!L$20="-","-",SUM('2a Aggregate costs'!L$20,'2a Aggregate costs'!L$22,'2a Aggregate costs'!L$23,'2a Aggregate costs'!L56,'2a Aggregate costs'!L93)*'3a Demand'!$C$10+'2a Aggregate costs'!L$24)</f>
        <v>130.45531099905753</v>
      </c>
      <c r="L32" s="145">
        <f>IF('2a Aggregate costs'!M$20="-","-",SUM('2a Aggregate costs'!M$20,'2a Aggregate costs'!M$22,'2a Aggregate costs'!M$23,'2a Aggregate costs'!M56,'2a Aggregate costs'!M93)*'3a Demand'!$C$10+'2a Aggregate costs'!M$24)</f>
        <v>129.26693529650524</v>
      </c>
      <c r="M32" s="145">
        <f>IF('2a Aggregate costs'!N$20="-","-",SUM('2a Aggregate costs'!N$20,'2a Aggregate costs'!N$22,'2a Aggregate costs'!N$23,'2a Aggregate costs'!N56,'2a Aggregate costs'!N93)*'3a Demand'!$C$10+'2a Aggregate costs'!N$24)</f>
        <v>157.85791673557029</v>
      </c>
      <c r="N32" s="145">
        <f>IF('2a Aggregate costs'!O$20="-","-",SUM('2a Aggregate costs'!O$20,'2a Aggregate costs'!O$22,'2a Aggregate costs'!O$23,'2a Aggregate costs'!O56,'2a Aggregate costs'!O93)*'3a Demand'!$C$10+'2a Aggregate costs'!O$24)</f>
        <v>155.00640657171593</v>
      </c>
      <c r="O32" s="44"/>
      <c r="P32" s="145">
        <f>IF('2a Aggregate costs'!Q$20="-","-",SUM('2a Aggregate costs'!Q$20,'2a Aggregate costs'!Q$22,'2a Aggregate costs'!Q$23,'2a Aggregate costs'!Q56,'2a Aggregate costs'!Q93)*'3a Demand'!$C$10+'2a Aggregate costs'!Q$24)</f>
        <v>155.00640657171593</v>
      </c>
      <c r="Q32" s="145">
        <f>IF('2a Aggregate costs'!R$20="-","-",SUM('2a Aggregate costs'!R$20,'2a Aggregate costs'!R$22,'2a Aggregate costs'!R$23,'2a Aggregate costs'!R56,'2a Aggregate costs'!R93)*'3a Demand'!$C$10+'2a Aggregate costs'!R$24)</f>
        <v>173.61262961039927</v>
      </c>
      <c r="R32" s="145">
        <f>IF('2a Aggregate costs'!S$20="-","-",SUM('2a Aggregate costs'!S$20,'2a Aggregate costs'!S$22,'2a Aggregate costs'!S$23,'2a Aggregate costs'!S56,'2a Aggregate costs'!S93)*'3a Demand'!$C$10+'2a Aggregate costs'!S$24)</f>
        <v>176.32397650300604</v>
      </c>
      <c r="S32" s="145">
        <f>IF('2a Aggregate costs'!T$20="-","-",SUM('2a Aggregate costs'!T$20,'2a Aggregate costs'!T$22,'2a Aggregate costs'!T$23,'2a Aggregate costs'!T56,'2a Aggregate costs'!T93)*'3a Demand'!$C$10+'2a Aggregate costs'!T$24)</f>
        <v>192.67858728557701</v>
      </c>
      <c r="T32" s="145">
        <f>IF('2a Aggregate costs'!U$20="-","-",SUM('2a Aggregate costs'!U$20,'2a Aggregate costs'!U$22,'2a Aggregate costs'!U$23,'2a Aggregate costs'!U56,'2a Aggregate costs'!U93)*'3a Demand'!$C$10+'2a Aggregate costs'!U$24)</f>
        <v>196.27378762872695</v>
      </c>
      <c r="U32" s="145">
        <f>IF('2a Aggregate costs'!V$20="-","-",SUM('2a Aggregate costs'!V$20,'2a Aggregate costs'!V$22,'2a Aggregate costs'!V$23,'2a Aggregate costs'!V56,'2a Aggregate costs'!V93)*'3a Demand'!$C$10+'2a Aggregate costs'!V$24)</f>
        <v>212.30389974291307</v>
      </c>
      <c r="V32" s="145">
        <f>IF('2a Aggregate costs'!W$20="-","-",SUM('2a Aggregate costs'!W$20,'2a Aggregate costs'!W$22,'2a Aggregate costs'!W$23,'2a Aggregate costs'!W56,'2a Aggregate costs'!W93)*'3a Demand'!$C$10+'2a Aggregate costs'!W$24)</f>
        <v>192.87532967355932</v>
      </c>
      <c r="W32" s="145">
        <f>IF('2a Aggregate costs'!X$20="-","-",SUM('2a Aggregate costs'!X$20,'2a Aggregate costs'!X$22,'2a Aggregate costs'!X$23,'2a Aggregate costs'!X56,'2a Aggregate costs'!X93)*'3a Demand'!$C$10+'2a Aggregate costs'!X$24)</f>
        <v>168.45319227348338</v>
      </c>
      <c r="X32" s="145" t="str">
        <f>IF('2a Aggregate costs'!Y$20="-","-",SUM('2a Aggregate costs'!Y$20,'2a Aggregate costs'!Y$22,'2a Aggregate costs'!Y$23,'2a Aggregate costs'!Y56,'2a Aggregate costs'!Y93)*'3a Demand'!$C$10+'2a Aggregate costs'!Y$24)</f>
        <v>-</v>
      </c>
      <c r="Y32" s="145" t="str">
        <f>IF('2a Aggregate costs'!Z$20="-","-",SUM('2a Aggregate costs'!Z$20,'2a Aggregate costs'!Z$22,'2a Aggregate costs'!Z$23,'2a Aggregate costs'!Z56,'2a Aggregate costs'!Z93)*'3a Demand'!$C$10+'2a Aggregate costs'!Z$24)</f>
        <v>-</v>
      </c>
      <c r="Z32" s="145" t="str">
        <f>IF('2a Aggregate costs'!AA$20="-","-",SUM('2a Aggregate costs'!AA$20,'2a Aggregate costs'!AA$22,'2a Aggregate costs'!AA$23,'2a Aggregate costs'!AA56,'2a Aggregate costs'!AA93)*'3a Demand'!$C$10+'2a Aggregate costs'!AA$24)</f>
        <v>-</v>
      </c>
    </row>
    <row r="33" spans="1:26" ht="12.75" customHeight="1">
      <c r="A33" s="25"/>
      <c r="B33" s="336"/>
      <c r="C33" s="152" t="s">
        <v>157</v>
      </c>
      <c r="D33" s="338"/>
      <c r="E33" s="339"/>
      <c r="F33" s="44"/>
      <c r="G33" s="145">
        <f>IF('2a Aggregate costs'!H$20="-","-",SUM('2a Aggregate costs'!H$20,'2a Aggregate costs'!H$22,'2a Aggregate costs'!H$23,'2a Aggregate costs'!H57,'2a Aggregate costs'!H94)*'3a Demand'!$C$10+'2a Aggregate costs'!H$24)</f>
        <v>90.736883480754258</v>
      </c>
      <c r="H33" s="145">
        <f>IF('2a Aggregate costs'!I$20="-","-",SUM('2a Aggregate costs'!I$20,'2a Aggregate costs'!I$22,'2a Aggregate costs'!I$23,'2a Aggregate costs'!I57,'2a Aggregate costs'!I94)*'3a Demand'!$C$10+'2a Aggregate costs'!I$24)</f>
        <v>90.709680439957424</v>
      </c>
      <c r="I33" s="145">
        <f>IF('2a Aggregate costs'!J$20="-","-",SUM('2a Aggregate costs'!J$20,'2a Aggregate costs'!J$22,'2a Aggregate costs'!J$23,'2a Aggregate costs'!J57,'2a Aggregate costs'!J94)*'3a Demand'!$C$10+'2a Aggregate costs'!J$24)</f>
        <v>115.04373162743062</v>
      </c>
      <c r="J33" s="145">
        <f>IF('2a Aggregate costs'!K$20="-","-",SUM('2a Aggregate costs'!K$20,'2a Aggregate costs'!K$22,'2a Aggregate costs'!K$23,'2a Aggregate costs'!K57,'2a Aggregate costs'!K94)*'3a Demand'!$C$10+'2a Aggregate costs'!K$24)</f>
        <v>113.80320299324913</v>
      </c>
      <c r="K33" s="145">
        <f>IF('2a Aggregate costs'!L$20="-","-",SUM('2a Aggregate costs'!L$20,'2a Aggregate costs'!L$22,'2a Aggregate costs'!L$23,'2a Aggregate costs'!L57,'2a Aggregate costs'!L94)*'3a Demand'!$C$10+'2a Aggregate costs'!L$24)</f>
        <v>130.55214456197515</v>
      </c>
      <c r="L33" s="145">
        <f>IF('2a Aggregate costs'!M$20="-","-",SUM('2a Aggregate costs'!M$20,'2a Aggregate costs'!M$22,'2a Aggregate costs'!M$23,'2a Aggregate costs'!M57,'2a Aggregate costs'!M94)*'3a Demand'!$C$10+'2a Aggregate costs'!M$24)</f>
        <v>129.35199718556163</v>
      </c>
      <c r="M33" s="145">
        <f>IF('2a Aggregate costs'!N$20="-","-",SUM('2a Aggregate costs'!N$20,'2a Aggregate costs'!N$22,'2a Aggregate costs'!N$23,'2a Aggregate costs'!N57,'2a Aggregate costs'!N94)*'3a Demand'!$C$10+'2a Aggregate costs'!N$24)</f>
        <v>157.60450975626051</v>
      </c>
      <c r="N33" s="145">
        <f>IF('2a Aggregate costs'!O$20="-","-",SUM('2a Aggregate costs'!O$20,'2a Aggregate costs'!O$22,'2a Aggregate costs'!O$23,'2a Aggregate costs'!O57,'2a Aggregate costs'!O94)*'3a Demand'!$C$10+'2a Aggregate costs'!O$24)</f>
        <v>154.79018786656889</v>
      </c>
      <c r="O33" s="44"/>
      <c r="P33" s="145">
        <f>IF('2a Aggregate costs'!Q$20="-","-",SUM('2a Aggregate costs'!Q$20,'2a Aggregate costs'!Q$22,'2a Aggregate costs'!Q$23,'2a Aggregate costs'!Q57,'2a Aggregate costs'!Q94)*'3a Demand'!$C$10+'2a Aggregate costs'!Q$24)</f>
        <v>154.79018786656889</v>
      </c>
      <c r="Q33" s="145">
        <f>IF('2a Aggregate costs'!R$20="-","-",SUM('2a Aggregate costs'!R$20,'2a Aggregate costs'!R$22,'2a Aggregate costs'!R$23,'2a Aggregate costs'!R57,'2a Aggregate costs'!R94)*'3a Demand'!$C$10+'2a Aggregate costs'!R$24)</f>
        <v>173.11935670311826</v>
      </c>
      <c r="R33" s="145">
        <f>IF('2a Aggregate costs'!S$20="-","-",SUM('2a Aggregate costs'!S$20,'2a Aggregate costs'!S$22,'2a Aggregate costs'!S$23,'2a Aggregate costs'!S57,'2a Aggregate costs'!S94)*'3a Demand'!$C$10+'2a Aggregate costs'!S$24)</f>
        <v>175.81410249951685</v>
      </c>
      <c r="S33" s="145">
        <f>IF('2a Aggregate costs'!T$20="-","-",SUM('2a Aggregate costs'!T$20,'2a Aggregate costs'!T$22,'2a Aggregate costs'!T$23,'2a Aggregate costs'!T57,'2a Aggregate costs'!T94)*'3a Demand'!$C$10+'2a Aggregate costs'!T$24)</f>
        <v>191.59358239945951</v>
      </c>
      <c r="T33" s="145">
        <f>IF('2a Aggregate costs'!U$20="-","-",SUM('2a Aggregate costs'!U$20,'2a Aggregate costs'!U$22,'2a Aggregate costs'!U$23,'2a Aggregate costs'!U57,'2a Aggregate costs'!U94)*'3a Demand'!$C$10+'2a Aggregate costs'!U$24)</f>
        <v>195.07489064036415</v>
      </c>
      <c r="U33" s="145">
        <f>IF('2a Aggregate costs'!V$20="-","-",SUM('2a Aggregate costs'!V$20,'2a Aggregate costs'!V$22,'2a Aggregate costs'!V$23,'2a Aggregate costs'!V57,'2a Aggregate costs'!V94)*'3a Demand'!$C$10+'2a Aggregate costs'!V$24)</f>
        <v>210.61312231049638</v>
      </c>
      <c r="V33" s="145">
        <f>IF('2a Aggregate costs'!W$20="-","-",SUM('2a Aggregate costs'!W$20,'2a Aggregate costs'!W$22,'2a Aggregate costs'!W$23,'2a Aggregate costs'!W57,'2a Aggregate costs'!W94)*'3a Demand'!$C$10+'2a Aggregate costs'!W$24)</f>
        <v>191.80256233131109</v>
      </c>
      <c r="W33" s="145">
        <f>IF('2a Aggregate costs'!X$20="-","-",SUM('2a Aggregate costs'!X$20,'2a Aggregate costs'!X$22,'2a Aggregate costs'!X$23,'2a Aggregate costs'!X57,'2a Aggregate costs'!X94)*'3a Demand'!$C$10+'2a Aggregate costs'!X$24)</f>
        <v>168.42377877107597</v>
      </c>
      <c r="X33" s="145" t="str">
        <f>IF('2a Aggregate costs'!Y$20="-","-",SUM('2a Aggregate costs'!Y$20,'2a Aggregate costs'!Y$22,'2a Aggregate costs'!Y$23,'2a Aggregate costs'!Y57,'2a Aggregate costs'!Y94)*'3a Demand'!$C$10+'2a Aggregate costs'!Y$24)</f>
        <v>-</v>
      </c>
      <c r="Y33" s="145" t="str">
        <f>IF('2a Aggregate costs'!Z$20="-","-",SUM('2a Aggregate costs'!Z$20,'2a Aggregate costs'!Z$22,'2a Aggregate costs'!Z$23,'2a Aggregate costs'!Z57,'2a Aggregate costs'!Z94)*'3a Demand'!$C$10+'2a Aggregate costs'!Z$24)</f>
        <v>-</v>
      </c>
      <c r="Z33" s="145" t="str">
        <f>IF('2a Aggregate costs'!AA$20="-","-",SUM('2a Aggregate costs'!AA$20,'2a Aggregate costs'!AA$22,'2a Aggregate costs'!AA$23,'2a Aggregate costs'!AA57,'2a Aggregate costs'!AA94)*'3a Demand'!$C$10+'2a Aggregate costs'!AA$24)</f>
        <v>-</v>
      </c>
    </row>
    <row r="34" spans="1:26" ht="12.75" customHeight="1">
      <c r="A34" s="25"/>
      <c r="B34" s="336"/>
      <c r="C34" s="152" t="s">
        <v>158</v>
      </c>
      <c r="D34" s="338"/>
      <c r="E34" s="339"/>
      <c r="F34" s="44"/>
      <c r="G34" s="145">
        <f>IF('2a Aggregate costs'!H$20="-","-",SUM('2a Aggregate costs'!H$20,'2a Aggregate costs'!H$22,'2a Aggregate costs'!H$23,'2a Aggregate costs'!H58,'2a Aggregate costs'!H95)*'3a Demand'!$C$10+'2a Aggregate costs'!H$24)</f>
        <v>90.74335337588721</v>
      </c>
      <c r="H34" s="145">
        <f>IF('2a Aggregate costs'!I$20="-","-",SUM('2a Aggregate costs'!I$20,'2a Aggregate costs'!I$22,'2a Aggregate costs'!I$23,'2a Aggregate costs'!I58,'2a Aggregate costs'!I95)*'3a Demand'!$C$10+'2a Aggregate costs'!I$24)</f>
        <v>90.716062603793802</v>
      </c>
      <c r="I34" s="145">
        <f>IF('2a Aggregate costs'!J$20="-","-",SUM('2a Aggregate costs'!J$20,'2a Aggregate costs'!J$22,'2a Aggregate costs'!J$23,'2a Aggregate costs'!J58,'2a Aggregate costs'!J95)*'3a Demand'!$C$10+'2a Aggregate costs'!J$24)</f>
        <v>115.07185117237076</v>
      </c>
      <c r="J34" s="145">
        <f>IF('2a Aggregate costs'!K$20="-","-",SUM('2a Aggregate costs'!K$20,'2a Aggregate costs'!K$22,'2a Aggregate costs'!K$23,'2a Aggregate costs'!K58,'2a Aggregate costs'!K95)*'3a Demand'!$C$10+'2a Aggregate costs'!K$24)</f>
        <v>113.82533274703412</v>
      </c>
      <c r="K34" s="145">
        <f>IF('2a Aggregate costs'!L$20="-","-",SUM('2a Aggregate costs'!L$20,'2a Aggregate costs'!L$22,'2a Aggregate costs'!L$23,'2a Aggregate costs'!L58,'2a Aggregate costs'!L95)*'3a Demand'!$C$10+'2a Aggregate costs'!L$24)</f>
        <v>130.62641127650858</v>
      </c>
      <c r="L34" s="145">
        <f>IF('2a Aggregate costs'!M$20="-","-",SUM('2a Aggregate costs'!M$20,'2a Aggregate costs'!M$22,'2a Aggregate costs'!M$23,'2a Aggregate costs'!M58,'2a Aggregate costs'!M95)*'3a Demand'!$C$10+'2a Aggregate costs'!M$24)</f>
        <v>129.41723561952793</v>
      </c>
      <c r="M34" s="145">
        <f>IF('2a Aggregate costs'!N$20="-","-",SUM('2a Aggregate costs'!N$20,'2a Aggregate costs'!N$22,'2a Aggregate costs'!N$23,'2a Aggregate costs'!N58,'2a Aggregate costs'!N95)*'3a Demand'!$C$10+'2a Aggregate costs'!N$24)</f>
        <v>157.96774010569058</v>
      </c>
      <c r="N34" s="145">
        <f>IF('2a Aggregate costs'!O$20="-","-",SUM('2a Aggregate costs'!O$20,'2a Aggregate costs'!O$22,'2a Aggregate costs'!O$23,'2a Aggregate costs'!O58,'2a Aggregate costs'!O95)*'3a Demand'!$C$10+'2a Aggregate costs'!O$24)</f>
        <v>155.10395298345713</v>
      </c>
      <c r="O34" s="44"/>
      <c r="P34" s="145">
        <f>IF('2a Aggregate costs'!Q$20="-","-",SUM('2a Aggregate costs'!Q$20,'2a Aggregate costs'!Q$22,'2a Aggregate costs'!Q$23,'2a Aggregate costs'!Q58,'2a Aggregate costs'!Q95)*'3a Demand'!$C$10+'2a Aggregate costs'!Q$24)</f>
        <v>155.10395298345713</v>
      </c>
      <c r="Q34" s="145">
        <f>IF('2a Aggregate costs'!R$20="-","-",SUM('2a Aggregate costs'!R$20,'2a Aggregate costs'!R$22,'2a Aggregate costs'!R$23,'2a Aggregate costs'!R58,'2a Aggregate costs'!R95)*'3a Demand'!$C$10+'2a Aggregate costs'!R$24)</f>
        <v>173.71670798449017</v>
      </c>
      <c r="R34" s="145">
        <f>IF('2a Aggregate costs'!S$20="-","-",SUM('2a Aggregate costs'!S$20,'2a Aggregate costs'!S$22,'2a Aggregate costs'!S$23,'2a Aggregate costs'!S58,'2a Aggregate costs'!S95)*'3a Demand'!$C$10+'2a Aggregate costs'!S$24)</f>
        <v>176.43094440595124</v>
      </c>
      <c r="S34" s="145">
        <f>IF('2a Aggregate costs'!T$20="-","-",SUM('2a Aggregate costs'!T$20,'2a Aggregate costs'!T$22,'2a Aggregate costs'!T$23,'2a Aggregate costs'!T58,'2a Aggregate costs'!T95)*'3a Demand'!$C$10+'2a Aggregate costs'!T$24)</f>
        <v>192.3634826031502</v>
      </c>
      <c r="T34" s="145">
        <f>IF('2a Aggregate costs'!U$20="-","-",SUM('2a Aggregate costs'!U$20,'2a Aggregate costs'!U$22,'2a Aggregate costs'!U$23,'2a Aggregate costs'!U58,'2a Aggregate costs'!U95)*'3a Demand'!$C$10+'2a Aggregate costs'!U$24)</f>
        <v>195.92370881203382</v>
      </c>
      <c r="U34" s="145">
        <f>IF('2a Aggregate costs'!V$20="-","-",SUM('2a Aggregate costs'!V$20,'2a Aggregate costs'!V$22,'2a Aggregate costs'!V$23,'2a Aggregate costs'!V58,'2a Aggregate costs'!V95)*'3a Demand'!$C$10+'2a Aggregate costs'!V$24)</f>
        <v>211.48302337080241</v>
      </c>
      <c r="V34" s="145">
        <f>IF('2a Aggregate costs'!W$20="-","-",SUM('2a Aggregate costs'!W$20,'2a Aggregate costs'!W$22,'2a Aggregate costs'!W$23,'2a Aggregate costs'!W58,'2a Aggregate costs'!W95)*'3a Demand'!$C$10+'2a Aggregate costs'!W$24)</f>
        <v>192.3605809577291</v>
      </c>
      <c r="W34" s="145">
        <f>IF('2a Aggregate costs'!X$20="-","-",SUM('2a Aggregate costs'!X$20,'2a Aggregate costs'!X$22,'2a Aggregate costs'!X$23,'2a Aggregate costs'!X58,'2a Aggregate costs'!X95)*'3a Demand'!$C$10+'2a Aggregate costs'!X$24)</f>
        <v>168.45143448748024</v>
      </c>
      <c r="X34" s="145" t="str">
        <f>IF('2a Aggregate costs'!Y$20="-","-",SUM('2a Aggregate costs'!Y$20,'2a Aggregate costs'!Y$22,'2a Aggregate costs'!Y$23,'2a Aggregate costs'!Y58,'2a Aggregate costs'!Y95)*'3a Demand'!$C$10+'2a Aggregate costs'!Y$24)</f>
        <v>-</v>
      </c>
      <c r="Y34" s="145" t="str">
        <f>IF('2a Aggregate costs'!Z$20="-","-",SUM('2a Aggregate costs'!Z$20,'2a Aggregate costs'!Z$22,'2a Aggregate costs'!Z$23,'2a Aggregate costs'!Z58,'2a Aggregate costs'!Z95)*'3a Demand'!$C$10+'2a Aggregate costs'!Z$24)</f>
        <v>-</v>
      </c>
      <c r="Z34" s="145" t="str">
        <f>IF('2a Aggregate costs'!AA$20="-","-",SUM('2a Aggregate costs'!AA$20,'2a Aggregate costs'!AA$22,'2a Aggregate costs'!AA$23,'2a Aggregate costs'!AA58,'2a Aggregate costs'!AA95)*'3a Demand'!$C$10+'2a Aggregate costs'!AA$24)</f>
        <v>-</v>
      </c>
    </row>
    <row r="35" spans="1:26" ht="12.75" customHeight="1">
      <c r="A35" s="25"/>
      <c r="B35" s="336"/>
      <c r="C35" s="152" t="s">
        <v>159</v>
      </c>
      <c r="D35" s="338"/>
      <c r="E35" s="339"/>
      <c r="F35" s="44"/>
      <c r="G35" s="145">
        <f>IF('2a Aggregate costs'!H$20="-","-",SUM('2a Aggregate costs'!H$20,'2a Aggregate costs'!H$22,'2a Aggregate costs'!H$23,'2a Aggregate costs'!H59,'2a Aggregate costs'!H96)*'3a Demand'!$C$10+'2a Aggregate costs'!H$24)</f>
        <v>90.723631750057876</v>
      </c>
      <c r="H35" s="145">
        <f>IF('2a Aggregate costs'!I$20="-","-",SUM('2a Aggregate costs'!I$20,'2a Aggregate costs'!I$22,'2a Aggregate costs'!I$23,'2a Aggregate costs'!I59,'2a Aggregate costs'!I96)*'3a Demand'!$C$10+'2a Aggregate costs'!I$24)</f>
        <v>90.696608400053904</v>
      </c>
      <c r="I35" s="145">
        <f>IF('2a Aggregate costs'!J$20="-","-",SUM('2a Aggregate costs'!J$20,'2a Aggregate costs'!J$22,'2a Aggregate costs'!J$23,'2a Aggregate costs'!J59,'2a Aggregate costs'!J96)*'3a Demand'!$C$10+'2a Aggregate costs'!J$24)</f>
        <v>114.98613450044385</v>
      </c>
      <c r="J35" s="145">
        <f>IF('2a Aggregate costs'!K$20="-","-",SUM('2a Aggregate costs'!K$20,'2a Aggregate costs'!K$22,'2a Aggregate costs'!K$23,'2a Aggregate costs'!K59,'2a Aggregate costs'!K96)*'3a Demand'!$C$10+'2a Aggregate costs'!K$24)</f>
        <v>113.75787490250377</v>
      </c>
      <c r="K35" s="145">
        <f>IF('2a Aggregate costs'!L$20="-","-",SUM('2a Aggregate costs'!L$20,'2a Aggregate costs'!L$22,'2a Aggregate costs'!L$23,'2a Aggregate costs'!L59,'2a Aggregate costs'!L96)*'3a Demand'!$C$10+'2a Aggregate costs'!L$24)</f>
        <v>130.40002332693211</v>
      </c>
      <c r="L35" s="145">
        <f>IF('2a Aggregate costs'!M$20="-","-",SUM('2a Aggregate costs'!M$20,'2a Aggregate costs'!M$22,'2a Aggregate costs'!M$23,'2a Aggregate costs'!M59,'2a Aggregate costs'!M96)*'3a Demand'!$C$10+'2a Aggregate costs'!M$24)</f>
        <v>129.21836874100885</v>
      </c>
      <c r="M35" s="145">
        <f>IF('2a Aggregate costs'!N$20="-","-",SUM('2a Aggregate costs'!N$20,'2a Aggregate costs'!N$22,'2a Aggregate costs'!N$23,'2a Aggregate costs'!N59,'2a Aggregate costs'!N96)*'3a Demand'!$C$10+'2a Aggregate costs'!N$24)</f>
        <v>157.80855471070817</v>
      </c>
      <c r="N35" s="145">
        <f>IF('2a Aggregate costs'!O$20="-","-",SUM('2a Aggregate costs'!O$20,'2a Aggregate costs'!O$22,'2a Aggregate costs'!O$23,'2a Aggregate costs'!O59,'2a Aggregate costs'!O96)*'3a Demand'!$C$10+'2a Aggregate costs'!O$24)</f>
        <v>154.96389403726522</v>
      </c>
      <c r="O35" s="44"/>
      <c r="P35" s="145">
        <f>IF('2a Aggregate costs'!Q$20="-","-",SUM('2a Aggregate costs'!Q$20,'2a Aggregate costs'!Q$22,'2a Aggregate costs'!Q$23,'2a Aggregate costs'!Q59,'2a Aggregate costs'!Q96)*'3a Demand'!$C$10+'2a Aggregate costs'!Q$24)</f>
        <v>154.96389403726522</v>
      </c>
      <c r="Q35" s="145">
        <f>IF('2a Aggregate costs'!R$20="-","-",SUM('2a Aggregate costs'!R$20,'2a Aggregate costs'!R$22,'2a Aggregate costs'!R$23,'2a Aggregate costs'!R59,'2a Aggregate costs'!R96)*'3a Demand'!$C$10+'2a Aggregate costs'!R$24)</f>
        <v>173.58590637752826</v>
      </c>
      <c r="R35" s="145">
        <f>IF('2a Aggregate costs'!S$20="-","-",SUM('2a Aggregate costs'!S$20,'2a Aggregate costs'!S$22,'2a Aggregate costs'!S$23,'2a Aggregate costs'!S59,'2a Aggregate costs'!S96)*'3a Demand'!$C$10+'2a Aggregate costs'!S$24)</f>
        <v>176.41487604376499</v>
      </c>
      <c r="S35" s="145">
        <f>IF('2a Aggregate costs'!T$20="-","-",SUM('2a Aggregate costs'!T$20,'2a Aggregate costs'!T$22,'2a Aggregate costs'!T$23,'2a Aggregate costs'!T59,'2a Aggregate costs'!T96)*'3a Demand'!$C$10+'2a Aggregate costs'!T$24)</f>
        <v>192.65462641076661</v>
      </c>
      <c r="T35" s="145">
        <f>IF('2a Aggregate costs'!U$20="-","-",SUM('2a Aggregate costs'!U$20,'2a Aggregate costs'!U$22,'2a Aggregate costs'!U$23,'2a Aggregate costs'!U59,'2a Aggregate costs'!U96)*'3a Demand'!$C$10+'2a Aggregate costs'!U$24)</f>
        <v>196.39874296644919</v>
      </c>
      <c r="U35" s="145">
        <f>IF('2a Aggregate costs'!V$20="-","-",SUM('2a Aggregate costs'!V$20,'2a Aggregate costs'!V$22,'2a Aggregate costs'!V$23,'2a Aggregate costs'!V59,'2a Aggregate costs'!V96)*'3a Demand'!$C$10+'2a Aggregate costs'!V$24)</f>
        <v>212.62732936325557</v>
      </c>
      <c r="V35" s="145">
        <f>IF('2a Aggregate costs'!W$20="-","-",SUM('2a Aggregate costs'!W$20,'2a Aggregate costs'!W$22,'2a Aggregate costs'!W$23,'2a Aggregate costs'!W59,'2a Aggregate costs'!W96)*'3a Demand'!$C$10+'2a Aggregate costs'!W$24)</f>
        <v>193.01925644641835</v>
      </c>
      <c r="W35" s="145">
        <f>IF('2a Aggregate costs'!X$20="-","-",SUM('2a Aggregate costs'!X$20,'2a Aggregate costs'!X$22,'2a Aggregate costs'!X$23,'2a Aggregate costs'!X59,'2a Aggregate costs'!X96)*'3a Demand'!$C$10+'2a Aggregate costs'!X$24)</f>
        <v>168.44602872079642</v>
      </c>
      <c r="X35" s="145" t="str">
        <f>IF('2a Aggregate costs'!Y$20="-","-",SUM('2a Aggregate costs'!Y$20,'2a Aggregate costs'!Y$22,'2a Aggregate costs'!Y$23,'2a Aggregate costs'!Y59,'2a Aggregate costs'!Y96)*'3a Demand'!$C$10+'2a Aggregate costs'!Y$24)</f>
        <v>-</v>
      </c>
      <c r="Y35" s="145" t="str">
        <f>IF('2a Aggregate costs'!Z$20="-","-",SUM('2a Aggregate costs'!Z$20,'2a Aggregate costs'!Z$22,'2a Aggregate costs'!Z$23,'2a Aggregate costs'!Z59,'2a Aggregate costs'!Z96)*'3a Demand'!$C$10+'2a Aggregate costs'!Z$24)</f>
        <v>-</v>
      </c>
      <c r="Z35" s="145" t="str">
        <f>IF('2a Aggregate costs'!AA$20="-","-",SUM('2a Aggregate costs'!AA$20,'2a Aggregate costs'!AA$22,'2a Aggregate costs'!AA$23,'2a Aggregate costs'!AA59,'2a Aggregate costs'!AA96)*'3a Demand'!$C$10+'2a Aggregate costs'!AA$24)</f>
        <v>-</v>
      </c>
    </row>
    <row r="36" spans="1:26" ht="12.75" customHeight="1">
      <c r="A36" s="25"/>
      <c r="B36" s="336"/>
      <c r="C36" s="152" t="s">
        <v>160</v>
      </c>
      <c r="D36" s="338"/>
      <c r="E36" s="339"/>
      <c r="F36" s="44"/>
      <c r="G36" s="145">
        <f>IF('2a Aggregate costs'!H$20="-","-",SUM('2a Aggregate costs'!H$20,'2a Aggregate costs'!H$22,'2a Aggregate costs'!H$23,'2a Aggregate costs'!H60,'2a Aggregate costs'!H97)*'3a Demand'!$C$10+'2a Aggregate costs'!H$24)</f>
        <v>90.734624483278665</v>
      </c>
      <c r="H36" s="145">
        <f>IF('2a Aggregate costs'!I$20="-","-",SUM('2a Aggregate costs'!I$20,'2a Aggregate costs'!I$22,'2a Aggregate costs'!I$23,'2a Aggregate costs'!I60,'2a Aggregate costs'!I97)*'3a Demand'!$C$10+'2a Aggregate costs'!I$24)</f>
        <v>90.70745207323175</v>
      </c>
      <c r="I36" s="145">
        <f>IF('2a Aggregate costs'!J$20="-","-",SUM('2a Aggregate costs'!J$20,'2a Aggregate costs'!J$22,'2a Aggregate costs'!J$23,'2a Aggregate costs'!J60,'2a Aggregate costs'!J97)*'3a Demand'!$C$10+'2a Aggregate costs'!J$24)</f>
        <v>115.03391207587146</v>
      </c>
      <c r="J36" s="145">
        <f>IF('2a Aggregate costs'!K$20="-","-",SUM('2a Aggregate costs'!K$20,'2a Aggregate costs'!K$22,'2a Aggregate costs'!K$23,'2a Aggregate costs'!K60,'2a Aggregate costs'!K97)*'3a Demand'!$C$10+'2a Aggregate costs'!K$24)</f>
        <v>113.7954752341865</v>
      </c>
      <c r="K36" s="145">
        <f>IF('2a Aggregate costs'!L$20="-","-",SUM('2a Aggregate costs'!L$20,'2a Aggregate costs'!L$22,'2a Aggregate costs'!L$23,'2a Aggregate costs'!L60,'2a Aggregate costs'!L97)*'3a Demand'!$C$10+'2a Aggregate costs'!L$24)</f>
        <v>130.52620938114725</v>
      </c>
      <c r="L36" s="145">
        <f>IF('2a Aggregate costs'!M$20="-","-",SUM('2a Aggregate costs'!M$20,'2a Aggregate costs'!M$22,'2a Aggregate costs'!M$23,'2a Aggregate costs'!M60,'2a Aggregate costs'!M97)*'3a Demand'!$C$10+'2a Aggregate costs'!M$24)</f>
        <v>129.32921488012039</v>
      </c>
      <c r="M36" s="145">
        <f>IF('2a Aggregate costs'!N$20="-","-",SUM('2a Aggregate costs'!N$20,'2a Aggregate costs'!N$22,'2a Aggregate costs'!N$23,'2a Aggregate costs'!N60,'2a Aggregate costs'!N97)*'3a Demand'!$C$10+'2a Aggregate costs'!N$24)</f>
        <v>157.83853295208715</v>
      </c>
      <c r="N36" s="145">
        <f>IF('2a Aggregate costs'!O$20="-","-",SUM('2a Aggregate costs'!O$20,'2a Aggregate costs'!O$22,'2a Aggregate costs'!O$23,'2a Aggregate costs'!O60,'2a Aggregate costs'!O97)*'3a Demand'!$C$10+'2a Aggregate costs'!O$24)</f>
        <v>154.99051041563243</v>
      </c>
      <c r="O36" s="44"/>
      <c r="P36" s="145">
        <f>IF('2a Aggregate costs'!Q$20="-","-",SUM('2a Aggregate costs'!Q$20,'2a Aggregate costs'!Q$22,'2a Aggregate costs'!Q$23,'2a Aggregate costs'!Q60,'2a Aggregate costs'!Q97)*'3a Demand'!$C$10+'2a Aggregate costs'!Q$24)</f>
        <v>154.99051041563243</v>
      </c>
      <c r="Q36" s="145">
        <f>IF('2a Aggregate costs'!R$20="-","-",SUM('2a Aggregate costs'!R$20,'2a Aggregate costs'!R$22,'2a Aggregate costs'!R$23,'2a Aggregate costs'!R60,'2a Aggregate costs'!R97)*'3a Demand'!$C$10+'2a Aggregate costs'!R$24)</f>
        <v>173.59974195785472</v>
      </c>
      <c r="R36" s="145">
        <f>IF('2a Aggregate costs'!S$20="-","-",SUM('2a Aggregate costs'!S$20,'2a Aggregate costs'!S$22,'2a Aggregate costs'!S$23,'2a Aggregate costs'!S60,'2a Aggregate costs'!S97)*'3a Demand'!$C$10+'2a Aggregate costs'!S$24)</f>
        <v>176.30925093998249</v>
      </c>
      <c r="S36" s="145">
        <f>IF('2a Aggregate costs'!T$20="-","-",SUM('2a Aggregate costs'!T$20,'2a Aggregate costs'!T$22,'2a Aggregate costs'!T$23,'2a Aggregate costs'!T60,'2a Aggregate costs'!T97)*'3a Demand'!$C$10+'2a Aggregate costs'!T$24)</f>
        <v>192.61885201726932</v>
      </c>
      <c r="T36" s="145">
        <f>IF('2a Aggregate costs'!U$20="-","-",SUM('2a Aggregate costs'!U$20,'2a Aggregate costs'!U$22,'2a Aggregate costs'!U$23,'2a Aggregate costs'!U60,'2a Aggregate costs'!U97)*'3a Demand'!$C$10+'2a Aggregate costs'!U$24)</f>
        <v>196.20545600989951</v>
      </c>
      <c r="U36" s="145">
        <f>IF('2a Aggregate costs'!V$20="-","-",SUM('2a Aggregate costs'!V$20,'2a Aggregate costs'!V$22,'2a Aggregate costs'!V$23,'2a Aggregate costs'!V60,'2a Aggregate costs'!V97)*'3a Demand'!$C$10+'2a Aggregate costs'!V$24)</f>
        <v>212.27448965706668</v>
      </c>
      <c r="V36" s="145">
        <f>IF('2a Aggregate costs'!W$20="-","-",SUM('2a Aggregate costs'!W$20,'2a Aggregate costs'!W$22,'2a Aggregate costs'!W$23,'2a Aggregate costs'!W60,'2a Aggregate costs'!W97)*'3a Demand'!$C$10+'2a Aggregate costs'!W$24)</f>
        <v>192.85769695713114</v>
      </c>
      <c r="W36" s="145">
        <f>IF('2a Aggregate costs'!X$20="-","-",SUM('2a Aggregate costs'!X$20,'2a Aggregate costs'!X$22,'2a Aggregate costs'!X$23,'2a Aggregate costs'!X60,'2a Aggregate costs'!X97)*'3a Demand'!$C$10+'2a Aggregate costs'!X$24)</f>
        <v>168.45934655849544</v>
      </c>
      <c r="X36" s="145" t="str">
        <f>IF('2a Aggregate costs'!Y$20="-","-",SUM('2a Aggregate costs'!Y$20,'2a Aggregate costs'!Y$22,'2a Aggregate costs'!Y$23,'2a Aggregate costs'!Y60,'2a Aggregate costs'!Y97)*'3a Demand'!$C$10+'2a Aggregate costs'!Y$24)</f>
        <v>-</v>
      </c>
      <c r="Y36" s="145" t="str">
        <f>IF('2a Aggregate costs'!Z$20="-","-",SUM('2a Aggregate costs'!Z$20,'2a Aggregate costs'!Z$22,'2a Aggregate costs'!Z$23,'2a Aggregate costs'!Z60,'2a Aggregate costs'!Z97)*'3a Demand'!$C$10+'2a Aggregate costs'!Z$24)</f>
        <v>-</v>
      </c>
      <c r="Z36" s="145" t="str">
        <f>IF('2a Aggregate costs'!AA$20="-","-",SUM('2a Aggregate costs'!AA$20,'2a Aggregate costs'!AA$22,'2a Aggregate costs'!AA$23,'2a Aggregate costs'!AA60,'2a Aggregate costs'!AA97)*'3a Demand'!$C$10+'2a Aggregate costs'!AA$24)</f>
        <v>-</v>
      </c>
    </row>
    <row r="37" spans="1:26" ht="12.75" customHeight="1">
      <c r="A37" s="25"/>
      <c r="B37" s="336"/>
      <c r="C37" s="152" t="s">
        <v>161</v>
      </c>
      <c r="D37" s="338"/>
      <c r="E37" s="339"/>
      <c r="F37" s="44"/>
      <c r="G37" s="145">
        <f>IF('2a Aggregate costs'!H$20="-","-",SUM('2a Aggregate costs'!H$20,'2a Aggregate costs'!H$22,'2a Aggregate costs'!H$23,'2a Aggregate costs'!H61,'2a Aggregate costs'!H98)*'3a Demand'!$C$10+'2a Aggregate costs'!H$24)</f>
        <v>90.730181075528037</v>
      </c>
      <c r="H37" s="145">
        <f>IF('2a Aggregate costs'!I$20="-","-",SUM('2a Aggregate costs'!I$20,'2a Aggregate costs'!I$22,'2a Aggregate costs'!I$23,'2a Aggregate costs'!I61,'2a Aggregate costs'!I98)*'3a Demand'!$C$10+'2a Aggregate costs'!I$24)</f>
        <v>90.703068916991796</v>
      </c>
      <c r="I37" s="145">
        <f>IF('2a Aggregate costs'!J$20="-","-",SUM('2a Aggregate costs'!J$20,'2a Aggregate costs'!J$22,'2a Aggregate costs'!J$23,'2a Aggregate costs'!J61,'2a Aggregate costs'!J98)*'3a Demand'!$C$10+'2a Aggregate costs'!J$24)</f>
        <v>115.01459904250231</v>
      </c>
      <c r="J37" s="145">
        <f>IF('2a Aggregate costs'!K$20="-","-",SUM('2a Aggregate costs'!K$20,'2a Aggregate costs'!K$22,'2a Aggregate costs'!K$23,'2a Aggregate costs'!K61,'2a Aggregate costs'!K98)*'3a Demand'!$C$10+'2a Aggregate costs'!K$24)</f>
        <v>113.78027618233038</v>
      </c>
      <c r="K37" s="145">
        <f>IF('2a Aggregate costs'!L$20="-","-",SUM('2a Aggregate costs'!L$20,'2a Aggregate costs'!L$22,'2a Aggregate costs'!L$23,'2a Aggregate costs'!L61,'2a Aggregate costs'!L98)*'3a Demand'!$C$10+'2a Aggregate costs'!L$24)</f>
        <v>130.47520110883656</v>
      </c>
      <c r="L37" s="145">
        <f>IF('2a Aggregate costs'!M$20="-","-",SUM('2a Aggregate costs'!M$20,'2a Aggregate costs'!M$22,'2a Aggregate costs'!M$23,'2a Aggregate costs'!M61,'2a Aggregate costs'!M98)*'3a Demand'!$C$10+'2a Aggregate costs'!M$24)</f>
        <v>129.28440749528133</v>
      </c>
      <c r="M37" s="145">
        <f>IF('2a Aggregate costs'!N$20="-","-",SUM('2a Aggregate costs'!N$20,'2a Aggregate costs'!N$22,'2a Aggregate costs'!N$23,'2a Aggregate costs'!N61,'2a Aggregate costs'!N98)*'3a Demand'!$C$10+'2a Aggregate costs'!N$24)</f>
        <v>157.56852017289501</v>
      </c>
      <c r="N37" s="145">
        <f>IF('2a Aggregate costs'!O$20="-","-",SUM('2a Aggregate costs'!O$20,'2a Aggregate costs'!O$22,'2a Aggregate costs'!O$23,'2a Aggregate costs'!O61,'2a Aggregate costs'!O98)*'3a Demand'!$C$10+'2a Aggregate costs'!O$24)</f>
        <v>154.75829917163091</v>
      </c>
      <c r="O37" s="44"/>
      <c r="P37" s="145">
        <f>IF('2a Aggregate costs'!Q$20="-","-",SUM('2a Aggregate costs'!Q$20,'2a Aggregate costs'!Q$22,'2a Aggregate costs'!Q$23,'2a Aggregate costs'!Q61,'2a Aggregate costs'!Q98)*'3a Demand'!$C$10+'2a Aggregate costs'!Q$24)</f>
        <v>154.75829917163091</v>
      </c>
      <c r="Q37" s="145">
        <f>IF('2a Aggregate costs'!R$20="-","-",SUM('2a Aggregate costs'!R$20,'2a Aggregate costs'!R$22,'2a Aggregate costs'!R$23,'2a Aggregate costs'!R61,'2a Aggregate costs'!R98)*'3a Demand'!$C$10+'2a Aggregate costs'!R$24)</f>
        <v>173.39777489703113</v>
      </c>
      <c r="R37" s="145">
        <f>IF('2a Aggregate costs'!S$20="-","-",SUM('2a Aggregate costs'!S$20,'2a Aggregate costs'!S$22,'2a Aggregate costs'!S$23,'2a Aggregate costs'!S61,'2a Aggregate costs'!S98)*'3a Demand'!$C$10+'2a Aggregate costs'!S$24)</f>
        <v>176.10260963354861</v>
      </c>
      <c r="S37" s="145">
        <f>IF('2a Aggregate costs'!T$20="-","-",SUM('2a Aggregate costs'!T$20,'2a Aggregate costs'!T$22,'2a Aggregate costs'!T$23,'2a Aggregate costs'!T61,'2a Aggregate costs'!T98)*'3a Demand'!$C$10+'2a Aggregate costs'!T$24)</f>
        <v>192.14903722991843</v>
      </c>
      <c r="T37" s="145">
        <f>IF('2a Aggregate costs'!U$20="-","-",SUM('2a Aggregate costs'!U$20,'2a Aggregate costs'!U$22,'2a Aggregate costs'!U$23,'2a Aggregate costs'!U61,'2a Aggregate costs'!U98)*'3a Demand'!$C$10+'2a Aggregate costs'!U$24)</f>
        <v>195.69023135421619</v>
      </c>
      <c r="U37" s="145">
        <f>IF('2a Aggregate costs'!V$20="-","-",SUM('2a Aggregate costs'!V$20,'2a Aggregate costs'!V$22,'2a Aggregate costs'!V$23,'2a Aggregate costs'!V61,'2a Aggregate costs'!V98)*'3a Demand'!$C$10+'2a Aggregate costs'!V$24)</f>
        <v>211.8421788876889</v>
      </c>
      <c r="V37" s="145">
        <f>IF('2a Aggregate costs'!W$20="-","-",SUM('2a Aggregate costs'!W$20,'2a Aggregate costs'!W$22,'2a Aggregate costs'!W$23,'2a Aggregate costs'!W61,'2a Aggregate costs'!W98)*'3a Demand'!$C$10+'2a Aggregate costs'!W$24)</f>
        <v>192.57898891054398</v>
      </c>
      <c r="W37" s="145">
        <f>IF('2a Aggregate costs'!X$20="-","-",SUM('2a Aggregate costs'!X$20,'2a Aggregate costs'!X$22,'2a Aggregate costs'!X$23,'2a Aggregate costs'!X61,'2a Aggregate costs'!X98)*'3a Demand'!$C$10+'2a Aggregate costs'!X$24)</f>
        <v>168.4493209212574</v>
      </c>
      <c r="X37" s="145" t="str">
        <f>IF('2a Aggregate costs'!Y$20="-","-",SUM('2a Aggregate costs'!Y$20,'2a Aggregate costs'!Y$22,'2a Aggregate costs'!Y$23,'2a Aggregate costs'!Y61,'2a Aggregate costs'!Y98)*'3a Demand'!$C$10+'2a Aggregate costs'!Y$24)</f>
        <v>-</v>
      </c>
      <c r="Y37" s="145" t="str">
        <f>IF('2a Aggregate costs'!Z$20="-","-",SUM('2a Aggregate costs'!Z$20,'2a Aggregate costs'!Z$22,'2a Aggregate costs'!Z$23,'2a Aggregate costs'!Z61,'2a Aggregate costs'!Z98)*'3a Demand'!$C$10+'2a Aggregate costs'!Z$24)</f>
        <v>-</v>
      </c>
      <c r="Z37" s="145" t="str">
        <f>IF('2a Aggregate costs'!AA$20="-","-",SUM('2a Aggregate costs'!AA$20,'2a Aggregate costs'!AA$22,'2a Aggregate costs'!AA$23,'2a Aggregate costs'!AA61,'2a Aggregate costs'!AA98)*'3a Demand'!$C$10+'2a Aggregate costs'!AA$24)</f>
        <v>-</v>
      </c>
    </row>
    <row r="38" spans="1:26" ht="12.75" customHeight="1">
      <c r="A38" s="25"/>
      <c r="B38" s="336"/>
      <c r="C38" s="152" t="s">
        <v>162</v>
      </c>
      <c r="D38" s="338"/>
      <c r="E38" s="339"/>
      <c r="F38" s="44"/>
      <c r="G38" s="145">
        <f>IF('2a Aggregate costs'!H$20="-","-",SUM('2a Aggregate costs'!H$20,'2a Aggregate costs'!H$22,'2a Aggregate costs'!H$23,'2a Aggregate costs'!H62,'2a Aggregate costs'!H99)*'3a Demand'!$C$10+'2a Aggregate costs'!H$24)</f>
        <v>90.711649080189062</v>
      </c>
      <c r="H38" s="145">
        <f>IF('2a Aggregate costs'!I$20="-","-",SUM('2a Aggregate costs'!I$20,'2a Aggregate costs'!I$22,'2a Aggregate costs'!I$23,'2a Aggregate costs'!I62,'2a Aggregate costs'!I99)*'3a Demand'!$C$10+'2a Aggregate costs'!I$24)</f>
        <v>90.684788212576848</v>
      </c>
      <c r="I38" s="145">
        <f>IF('2a Aggregate costs'!J$20="-","-",SUM('2a Aggregate costs'!J$20,'2a Aggregate costs'!J$22,'2a Aggregate costs'!J$23,'2a Aggregate costs'!J62,'2a Aggregate costs'!J99)*'3a Demand'!$C$10+'2a Aggregate costs'!J$24)</f>
        <v>114.93405294123107</v>
      </c>
      <c r="J38" s="145">
        <f>IF('2a Aggregate costs'!K$20="-","-",SUM('2a Aggregate costs'!K$20,'2a Aggregate costs'!K$22,'2a Aggregate costs'!K$23,'2a Aggregate costs'!K62,'2a Aggregate costs'!K99)*'3a Demand'!$C$10+'2a Aggregate costs'!K$24)</f>
        <v>113.71688750244701</v>
      </c>
      <c r="K38" s="145">
        <f>IF('2a Aggregate costs'!L$20="-","-",SUM('2a Aggregate costs'!L$20,'2a Aggregate costs'!L$22,'2a Aggregate costs'!L$23,'2a Aggregate costs'!L62,'2a Aggregate costs'!L99)*'3a Demand'!$C$10+'2a Aggregate costs'!L$24)</f>
        <v>130.26246927437478</v>
      </c>
      <c r="L38" s="145">
        <f>IF('2a Aggregate costs'!M$20="-","-",SUM('2a Aggregate costs'!M$20,'2a Aggregate costs'!M$22,'2a Aggregate costs'!M$23,'2a Aggregate costs'!M62,'2a Aggregate costs'!M99)*'3a Demand'!$C$10+'2a Aggregate costs'!M$24)</f>
        <v>129.09753661147397</v>
      </c>
      <c r="M38" s="145">
        <f>IF('2a Aggregate costs'!N$20="-","-",SUM('2a Aggregate costs'!N$20,'2a Aggregate costs'!N$22,'2a Aggregate costs'!N$23,'2a Aggregate costs'!N62,'2a Aggregate costs'!N99)*'3a Demand'!$C$10+'2a Aggregate costs'!N$24)</f>
        <v>157.47846044537968</v>
      </c>
      <c r="N38" s="145">
        <f>IF('2a Aggregate costs'!O$20="-","-",SUM('2a Aggregate costs'!O$20,'2a Aggregate costs'!O$22,'2a Aggregate costs'!O$23,'2a Aggregate costs'!O62,'2a Aggregate costs'!O99)*'3a Demand'!$C$10+'2a Aggregate costs'!O$24)</f>
        <v>154.679047928388</v>
      </c>
      <c r="O38" s="44"/>
      <c r="P38" s="145">
        <f>IF('2a Aggregate costs'!Q$20="-","-",SUM('2a Aggregate costs'!Q$20,'2a Aggregate costs'!Q$22,'2a Aggregate costs'!Q$23,'2a Aggregate costs'!Q62,'2a Aggregate costs'!Q99)*'3a Demand'!$C$10+'2a Aggregate costs'!Q$24)</f>
        <v>154.679047928388</v>
      </c>
      <c r="Q38" s="145">
        <f>IF('2a Aggregate costs'!R$20="-","-",SUM('2a Aggregate costs'!R$20,'2a Aggregate costs'!R$22,'2a Aggregate costs'!R$23,'2a Aggregate costs'!R62,'2a Aggregate costs'!R99)*'3a Demand'!$C$10+'2a Aggregate costs'!R$24)</f>
        <v>173.36775405516806</v>
      </c>
      <c r="R38" s="145">
        <f>IF('2a Aggregate costs'!S$20="-","-",SUM('2a Aggregate costs'!S$20,'2a Aggregate costs'!S$22,'2a Aggregate costs'!S$23,'2a Aggregate costs'!S62,'2a Aggregate costs'!S99)*'3a Demand'!$C$10+'2a Aggregate costs'!S$24)</f>
        <v>176.07213724417778</v>
      </c>
      <c r="S38" s="145">
        <f>IF('2a Aggregate costs'!T$20="-","-",SUM('2a Aggregate costs'!T$20,'2a Aggregate costs'!T$22,'2a Aggregate costs'!T$23,'2a Aggregate costs'!T62,'2a Aggregate costs'!T99)*'3a Demand'!$C$10+'2a Aggregate costs'!T$24)</f>
        <v>192.20968773939543</v>
      </c>
      <c r="T38" s="145">
        <f>IF('2a Aggregate costs'!U$20="-","-",SUM('2a Aggregate costs'!U$20,'2a Aggregate costs'!U$22,'2a Aggregate costs'!U$23,'2a Aggregate costs'!U62,'2a Aggregate costs'!U99)*'3a Demand'!$C$10+'2a Aggregate costs'!U$24)</f>
        <v>195.75698676776753</v>
      </c>
      <c r="U38" s="145">
        <f>IF('2a Aggregate costs'!V$20="-","-",SUM('2a Aggregate costs'!V$20,'2a Aggregate costs'!V$22,'2a Aggregate costs'!V$23,'2a Aggregate costs'!V62,'2a Aggregate costs'!V99)*'3a Demand'!$C$10+'2a Aggregate costs'!V$24)</f>
        <v>211.79858031810983</v>
      </c>
      <c r="V38" s="145">
        <f>IF('2a Aggregate costs'!W$20="-","-",SUM('2a Aggregate costs'!W$20,'2a Aggregate costs'!W$22,'2a Aggregate costs'!W$23,'2a Aggregate costs'!W62,'2a Aggregate costs'!W99)*'3a Demand'!$C$10+'2a Aggregate costs'!W$24)</f>
        <v>192.54739145709317</v>
      </c>
      <c r="W38" s="145">
        <f>IF('2a Aggregate costs'!X$20="-","-",SUM('2a Aggregate costs'!X$20,'2a Aggregate costs'!X$22,'2a Aggregate costs'!X$23,'2a Aggregate costs'!X62,'2a Aggregate costs'!X99)*'3a Demand'!$C$10+'2a Aggregate costs'!X$24)</f>
        <v>168.41400218723683</v>
      </c>
      <c r="X38" s="145" t="str">
        <f>IF('2a Aggregate costs'!Y$20="-","-",SUM('2a Aggregate costs'!Y$20,'2a Aggregate costs'!Y$22,'2a Aggregate costs'!Y$23,'2a Aggregate costs'!Y62,'2a Aggregate costs'!Y99)*'3a Demand'!$C$10+'2a Aggregate costs'!Y$24)</f>
        <v>-</v>
      </c>
      <c r="Y38" s="145" t="str">
        <f>IF('2a Aggregate costs'!Z$20="-","-",SUM('2a Aggregate costs'!Z$20,'2a Aggregate costs'!Z$22,'2a Aggregate costs'!Z$23,'2a Aggregate costs'!Z62,'2a Aggregate costs'!Z99)*'3a Demand'!$C$10+'2a Aggregate costs'!Z$24)</f>
        <v>-</v>
      </c>
      <c r="Z38" s="145" t="str">
        <f>IF('2a Aggregate costs'!AA$20="-","-",SUM('2a Aggregate costs'!AA$20,'2a Aggregate costs'!AA$22,'2a Aggregate costs'!AA$23,'2a Aggregate costs'!AA62,'2a Aggregate costs'!AA99)*'3a Demand'!$C$10+'2a Aggregate costs'!AA$24)</f>
        <v>-</v>
      </c>
    </row>
    <row r="39" spans="1:26" ht="12.75" customHeight="1">
      <c r="A39" s="25"/>
      <c r="B39" s="336"/>
      <c r="C39" s="152" t="s">
        <v>163</v>
      </c>
      <c r="D39" s="338"/>
      <c r="E39" s="339"/>
      <c r="F39" s="44"/>
      <c r="G39" s="145">
        <f>IF('2a Aggregate costs'!H$20="-","-",SUM('2a Aggregate costs'!H$20,'2a Aggregate costs'!H$22,'2a Aggregate costs'!H$23,'2a Aggregate costs'!H63,'2a Aggregate costs'!H100)*'3a Demand'!$C$10+'2a Aggregate costs'!H$24)</f>
        <v>90.751652555142144</v>
      </c>
      <c r="H39" s="145">
        <f>IF('2a Aggregate costs'!I$20="-","-",SUM('2a Aggregate costs'!I$20,'2a Aggregate costs'!I$22,'2a Aggregate costs'!I$23,'2a Aggregate costs'!I63,'2a Aggregate costs'!I100)*'3a Demand'!$C$10+'2a Aggregate costs'!I$24)</f>
        <v>90.724249248299543</v>
      </c>
      <c r="I39" s="145">
        <f>IF('2a Aggregate costs'!J$20="-","-",SUM('2a Aggregate costs'!J$20,'2a Aggregate costs'!J$22,'2a Aggregate costs'!J$23,'2a Aggregate costs'!J63,'2a Aggregate costs'!J100)*'3a Demand'!$C$10+'2a Aggregate costs'!J$24)</f>
        <v>115.1079232040385</v>
      </c>
      <c r="J39" s="145">
        <f>IF('2a Aggregate costs'!K$20="-","-",SUM('2a Aggregate costs'!K$20,'2a Aggregate costs'!K$22,'2a Aggregate costs'!K$23,'2a Aggregate costs'!K63,'2a Aggregate costs'!K100)*'3a Demand'!$C$10+'2a Aggregate costs'!K$24)</f>
        <v>113.85372085823585</v>
      </c>
      <c r="K39" s="145">
        <f>IF('2a Aggregate costs'!L$20="-","-",SUM('2a Aggregate costs'!L$20,'2a Aggregate costs'!L$22,'2a Aggregate costs'!L$23,'2a Aggregate costs'!L63,'2a Aggregate costs'!L100)*'3a Demand'!$C$10+'2a Aggregate costs'!L$24)</f>
        <v>130.7216823220852</v>
      </c>
      <c r="L39" s="145">
        <f>IF('2a Aggregate costs'!M$20="-","-",SUM('2a Aggregate costs'!M$20,'2a Aggregate costs'!M$22,'2a Aggregate costs'!M$23,'2a Aggregate costs'!M63,'2a Aggregate costs'!M100)*'3a Demand'!$C$10+'2a Aggregate costs'!M$24)</f>
        <v>129.50092491246821</v>
      </c>
      <c r="M39" s="145">
        <f>IF('2a Aggregate costs'!N$20="-","-",SUM('2a Aggregate costs'!N$20,'2a Aggregate costs'!N$22,'2a Aggregate costs'!N$23,'2a Aggregate costs'!N63,'2a Aggregate costs'!N100)*'3a Demand'!$C$10+'2a Aggregate costs'!N$24)</f>
        <v>157.86439776708593</v>
      </c>
      <c r="N39" s="145">
        <f>IF('2a Aggregate costs'!O$20="-","-",SUM('2a Aggregate costs'!O$20,'2a Aggregate costs'!O$22,'2a Aggregate costs'!O$23,'2a Aggregate costs'!O63,'2a Aggregate costs'!O100)*'3a Demand'!$C$10+'2a Aggregate costs'!O$24)</f>
        <v>155.01443656137283</v>
      </c>
      <c r="O39" s="44"/>
      <c r="P39" s="145">
        <f>IF('2a Aggregate costs'!Q$20="-","-",SUM('2a Aggregate costs'!Q$20,'2a Aggregate costs'!Q$22,'2a Aggregate costs'!Q$23,'2a Aggregate costs'!Q63,'2a Aggregate costs'!Q100)*'3a Demand'!$C$10+'2a Aggregate costs'!Q$24)</f>
        <v>155.01443656137283</v>
      </c>
      <c r="Q39" s="145">
        <f>IF('2a Aggregate costs'!R$20="-","-",SUM('2a Aggregate costs'!R$20,'2a Aggregate costs'!R$22,'2a Aggregate costs'!R$23,'2a Aggregate costs'!R63,'2a Aggregate costs'!R100)*'3a Demand'!$C$10+'2a Aggregate costs'!R$24)</f>
        <v>173.57723921240435</v>
      </c>
      <c r="R39" s="145">
        <f>IF('2a Aggregate costs'!S$20="-","-",SUM('2a Aggregate costs'!S$20,'2a Aggregate costs'!S$22,'2a Aggregate costs'!S$23,'2a Aggregate costs'!S63,'2a Aggregate costs'!S100)*'3a Demand'!$C$10+'2a Aggregate costs'!S$24)</f>
        <v>176.28629976412483</v>
      </c>
      <c r="S39" s="145">
        <f>IF('2a Aggregate costs'!T$20="-","-",SUM('2a Aggregate costs'!T$20,'2a Aggregate costs'!T$22,'2a Aggregate costs'!T$23,'2a Aggregate costs'!T63,'2a Aggregate costs'!T100)*'3a Demand'!$C$10+'2a Aggregate costs'!T$24)</f>
        <v>192.60917518233839</v>
      </c>
      <c r="T39" s="145">
        <f>IF('2a Aggregate costs'!U$20="-","-",SUM('2a Aggregate costs'!U$20,'2a Aggregate costs'!U$22,'2a Aggregate costs'!U$23,'2a Aggregate costs'!U63,'2a Aggregate costs'!U100)*'3a Demand'!$C$10+'2a Aggregate costs'!U$24)</f>
        <v>196.19546781397705</v>
      </c>
      <c r="U39" s="145">
        <f>IF('2a Aggregate costs'!V$20="-","-",SUM('2a Aggregate costs'!V$20,'2a Aggregate costs'!V$22,'2a Aggregate costs'!V$23,'2a Aggregate costs'!V63,'2a Aggregate costs'!V100)*'3a Demand'!$C$10+'2a Aggregate costs'!V$24)</f>
        <v>211.8937652097587</v>
      </c>
      <c r="V39" s="145">
        <f>IF('2a Aggregate costs'!W$20="-","-",SUM('2a Aggregate costs'!W$20,'2a Aggregate costs'!W$22,'2a Aggregate costs'!W$23,'2a Aggregate costs'!W63,'2a Aggregate costs'!W100)*'3a Demand'!$C$10+'2a Aggregate costs'!W$24)</f>
        <v>192.62541957987301</v>
      </c>
      <c r="W39" s="145">
        <f>IF('2a Aggregate costs'!X$20="-","-",SUM('2a Aggregate costs'!X$20,'2a Aggregate costs'!X$22,'2a Aggregate costs'!X$23,'2a Aggregate costs'!X63,'2a Aggregate costs'!X100)*'3a Demand'!$C$10+'2a Aggregate costs'!X$24)</f>
        <v>168.47879592711905</v>
      </c>
      <c r="X39" s="145" t="str">
        <f>IF('2a Aggregate costs'!Y$20="-","-",SUM('2a Aggregate costs'!Y$20,'2a Aggregate costs'!Y$22,'2a Aggregate costs'!Y$23,'2a Aggregate costs'!Y63,'2a Aggregate costs'!Y100)*'3a Demand'!$C$10+'2a Aggregate costs'!Y$24)</f>
        <v>-</v>
      </c>
      <c r="Y39" s="145" t="str">
        <f>IF('2a Aggregate costs'!Z$20="-","-",SUM('2a Aggregate costs'!Z$20,'2a Aggregate costs'!Z$22,'2a Aggregate costs'!Z$23,'2a Aggregate costs'!Z63,'2a Aggregate costs'!Z100)*'3a Demand'!$C$10+'2a Aggregate costs'!Z$24)</f>
        <v>-</v>
      </c>
      <c r="Z39" s="145" t="str">
        <f>IF('2a Aggregate costs'!AA$20="-","-",SUM('2a Aggregate costs'!AA$20,'2a Aggregate costs'!AA$22,'2a Aggregate costs'!AA$23,'2a Aggregate costs'!AA63,'2a Aggregate costs'!AA100)*'3a Demand'!$C$10+'2a Aggregate costs'!AA$24)</f>
        <v>-</v>
      </c>
    </row>
    <row r="40" spans="1:26" ht="12.75" customHeight="1">
      <c r="A40" s="25"/>
      <c r="B40" s="336"/>
      <c r="C40" s="152" t="s">
        <v>164</v>
      </c>
      <c r="D40" s="338"/>
      <c r="E40" s="339"/>
      <c r="F40" s="44"/>
      <c r="G40" s="145">
        <f>IF('2a Aggregate costs'!H$20="-","-",SUM('2a Aggregate costs'!H$20,'2a Aggregate costs'!H$22,'2a Aggregate costs'!H$23,'2a Aggregate costs'!H64,'2a Aggregate costs'!H101)*'3a Demand'!$C$10+'2a Aggregate costs'!H$24)</f>
        <v>90.743767877733276</v>
      </c>
      <c r="H40" s="145">
        <f>IF('2a Aggregate costs'!I$20="-","-",SUM('2a Aggregate costs'!I$20,'2a Aggregate costs'!I$22,'2a Aggregate costs'!I$23,'2a Aggregate costs'!I64,'2a Aggregate costs'!I101)*'3a Demand'!$C$10+'2a Aggregate costs'!I$24)</f>
        <v>90.716471485904876</v>
      </c>
      <c r="I40" s="145">
        <f>IF('2a Aggregate costs'!J$20="-","-",SUM('2a Aggregate costs'!J$20,'2a Aggregate costs'!J$22,'2a Aggregate costs'!J$23,'2a Aggregate costs'!J64,'2a Aggregate costs'!J101)*'3a Demand'!$C$10+'2a Aggregate costs'!J$24)</f>
        <v>115.07365387112203</v>
      </c>
      <c r="J40" s="145">
        <f>IF('2a Aggregate costs'!K$20="-","-",SUM('2a Aggregate costs'!K$20,'2a Aggregate costs'!K$22,'2a Aggregate costs'!K$23,'2a Aggregate costs'!K64,'2a Aggregate costs'!K101)*'3a Demand'!$C$10+'2a Aggregate costs'!K$24)</f>
        <v>113.82675135822539</v>
      </c>
      <c r="K40" s="145">
        <f>IF('2a Aggregate costs'!L$20="-","-",SUM('2a Aggregate costs'!L$20,'2a Aggregate costs'!L$22,'2a Aggregate costs'!L$23,'2a Aggregate costs'!L64,'2a Aggregate costs'!L101)*'3a Demand'!$C$10+'2a Aggregate costs'!L$24)</f>
        <v>130.63117296082316</v>
      </c>
      <c r="L40" s="145">
        <f>IF('2a Aggregate costs'!M$20="-","-",SUM('2a Aggregate costs'!M$20,'2a Aggregate costs'!M$22,'2a Aggregate costs'!M$23,'2a Aggregate costs'!M64,'2a Aggregate costs'!M101)*'3a Demand'!$C$10+'2a Aggregate costs'!M$24)</f>
        <v>129.42141840739069</v>
      </c>
      <c r="M40" s="145">
        <f>IF('2a Aggregate costs'!N$20="-","-",SUM('2a Aggregate costs'!N$20,'2a Aggregate costs'!N$22,'2a Aggregate costs'!N$23,'2a Aggregate costs'!N64,'2a Aggregate costs'!N101)*'3a Demand'!$C$10+'2a Aggregate costs'!N$24)</f>
        <v>157.86827671001086</v>
      </c>
      <c r="N40" s="145">
        <f>IF('2a Aggregate costs'!O$20="-","-",SUM('2a Aggregate costs'!O$20,'2a Aggregate costs'!O$22,'2a Aggregate costs'!O$23,'2a Aggregate costs'!O64,'2a Aggregate costs'!O101)*'3a Demand'!$C$10+'2a Aggregate costs'!O$24)</f>
        <v>155.01946932769266</v>
      </c>
      <c r="O40" s="44"/>
      <c r="P40" s="145">
        <f>IF('2a Aggregate costs'!Q$20="-","-",SUM('2a Aggregate costs'!Q$20,'2a Aggregate costs'!Q$22,'2a Aggregate costs'!Q$23,'2a Aggregate costs'!Q64,'2a Aggregate costs'!Q101)*'3a Demand'!$C$10+'2a Aggregate costs'!Q$24)</f>
        <v>155.01946932769266</v>
      </c>
      <c r="Q40" s="145">
        <f>IF('2a Aggregate costs'!R$20="-","-",SUM('2a Aggregate costs'!R$20,'2a Aggregate costs'!R$22,'2a Aggregate costs'!R$23,'2a Aggregate costs'!R64,'2a Aggregate costs'!R101)*'3a Demand'!$C$10+'2a Aggregate costs'!R$24)</f>
        <v>173.59214240470072</v>
      </c>
      <c r="R40" s="145">
        <f>IF('2a Aggregate costs'!S$20="-","-",SUM('2a Aggregate costs'!S$20,'2a Aggregate costs'!S$22,'2a Aggregate costs'!S$23,'2a Aggregate costs'!S64,'2a Aggregate costs'!S101)*'3a Demand'!$C$10+'2a Aggregate costs'!S$24)</f>
        <v>176.30089342243804</v>
      </c>
      <c r="S40" s="145">
        <f>IF('2a Aggregate costs'!T$20="-","-",SUM('2a Aggregate costs'!T$20,'2a Aggregate costs'!T$22,'2a Aggregate costs'!T$23,'2a Aggregate costs'!T64,'2a Aggregate costs'!T101)*'3a Demand'!$C$10+'2a Aggregate costs'!T$24)</f>
        <v>192.25076802781953</v>
      </c>
      <c r="T40" s="145">
        <f>IF('2a Aggregate costs'!U$20="-","-",SUM('2a Aggregate costs'!U$20,'2a Aggregate costs'!U$22,'2a Aggregate costs'!U$23,'2a Aggregate costs'!U64,'2a Aggregate costs'!U101)*'3a Demand'!$C$10+'2a Aggregate costs'!U$24)</f>
        <v>195.79660611924118</v>
      </c>
      <c r="U40" s="145">
        <f>IF('2a Aggregate costs'!V$20="-","-",SUM('2a Aggregate costs'!V$20,'2a Aggregate costs'!V$22,'2a Aggregate costs'!V$23,'2a Aggregate costs'!V64,'2a Aggregate costs'!V101)*'3a Demand'!$C$10+'2a Aggregate costs'!V$24)</f>
        <v>211.82699369836109</v>
      </c>
      <c r="V40" s="145">
        <f>IF('2a Aggregate costs'!W$20="-","-",SUM('2a Aggregate costs'!W$20,'2a Aggregate costs'!W$22,'2a Aggregate costs'!W$23,'2a Aggregate costs'!W64,'2a Aggregate costs'!W101)*'3a Demand'!$C$10+'2a Aggregate costs'!W$24)</f>
        <v>192.58684896626545</v>
      </c>
      <c r="W40" s="145">
        <f>IF('2a Aggregate costs'!X$20="-","-",SUM('2a Aggregate costs'!X$20,'2a Aggregate costs'!X$22,'2a Aggregate costs'!X$23,'2a Aggregate costs'!X64,'2a Aggregate costs'!X101)*'3a Demand'!$C$10+'2a Aggregate costs'!X$24)</f>
        <v>168.49589010993841</v>
      </c>
      <c r="X40" s="145" t="str">
        <f>IF('2a Aggregate costs'!Y$20="-","-",SUM('2a Aggregate costs'!Y$20,'2a Aggregate costs'!Y$22,'2a Aggregate costs'!Y$23,'2a Aggregate costs'!Y64,'2a Aggregate costs'!Y101)*'3a Demand'!$C$10+'2a Aggregate costs'!Y$24)</f>
        <v>-</v>
      </c>
      <c r="Y40" s="145" t="str">
        <f>IF('2a Aggregate costs'!Z$20="-","-",SUM('2a Aggregate costs'!Z$20,'2a Aggregate costs'!Z$22,'2a Aggregate costs'!Z$23,'2a Aggregate costs'!Z64,'2a Aggregate costs'!Z101)*'3a Demand'!$C$10+'2a Aggregate costs'!Z$24)</f>
        <v>-</v>
      </c>
      <c r="Z40" s="145" t="str">
        <f>IF('2a Aggregate costs'!AA$20="-","-",SUM('2a Aggregate costs'!AA$20,'2a Aggregate costs'!AA$22,'2a Aggregate costs'!AA$23,'2a Aggregate costs'!AA64,'2a Aggregate costs'!AA101)*'3a Demand'!$C$10+'2a Aggregate costs'!AA$24)</f>
        <v>-</v>
      </c>
    </row>
    <row r="41" spans="1:26" ht="12.75" customHeight="1">
      <c r="A41" s="25"/>
      <c r="B41" s="337"/>
      <c r="C41" s="152" t="s">
        <v>165</v>
      </c>
      <c r="D41" s="338"/>
      <c r="E41" s="339"/>
      <c r="F41" s="44"/>
      <c r="G41" s="145">
        <f>IF('2a Aggregate costs'!H$20="-","-",SUM('2a Aggregate costs'!H$20,'2a Aggregate costs'!H$22,'2a Aggregate costs'!H$23,'2a Aggregate costs'!H65,'2a Aggregate costs'!H102)*'3a Demand'!$C$10+'2a Aggregate costs'!H$24)</f>
        <v>90.747247800818172</v>
      </c>
      <c r="H41" s="145">
        <f>IF('2a Aggregate costs'!I$20="-","-",SUM('2a Aggregate costs'!I$20,'2a Aggregate costs'!I$22,'2a Aggregate costs'!I$23,'2a Aggregate costs'!I65,'2a Aggregate costs'!I102)*'3a Demand'!$C$10+'2a Aggregate costs'!I$24)</f>
        <v>90.719904220854062</v>
      </c>
      <c r="I41" s="145">
        <f>IF('2a Aggregate costs'!J$20="-","-",SUM('2a Aggregate costs'!J$20,'2a Aggregate costs'!J$22,'2a Aggregate costs'!J$23,'2a Aggregate costs'!J65,'2a Aggregate costs'!J102)*'3a Demand'!$C$10+'2a Aggregate costs'!J$24)</f>
        <v>115.08877749988251</v>
      </c>
      <c r="J41" s="145">
        <f>IF('2a Aggregate costs'!K$20="-","-",SUM('2a Aggregate costs'!K$20,'2a Aggregate costs'!K$22,'2a Aggregate costs'!K$23,'2a Aggregate costs'!K65,'2a Aggregate costs'!K102)*'3a Demand'!$C$10+'2a Aggregate costs'!K$24)</f>
        <v>113.83865354410425</v>
      </c>
      <c r="K41" s="145">
        <f>IF('2a Aggregate costs'!L$20="-","-",SUM('2a Aggregate costs'!L$20,'2a Aggregate costs'!L$22,'2a Aggregate costs'!L$23,'2a Aggregate costs'!L65,'2a Aggregate costs'!L102)*'3a Demand'!$C$10+'2a Aggregate costs'!L$24)</f>
        <v>130.671115666291</v>
      </c>
      <c r="L41" s="145">
        <f>IF('2a Aggregate costs'!M$20="-","-",SUM('2a Aggregate costs'!M$20,'2a Aggregate costs'!M$22,'2a Aggregate costs'!M$23,'2a Aggregate costs'!M65,'2a Aggregate costs'!M102)*'3a Demand'!$C$10+'2a Aggregate costs'!M$24)</f>
        <v>129.4565054808383</v>
      </c>
      <c r="M41" s="145">
        <f>IF('2a Aggregate costs'!N$20="-","-",SUM('2a Aggregate costs'!N$20,'2a Aggregate costs'!N$22,'2a Aggregate costs'!N$23,'2a Aggregate costs'!N65,'2a Aggregate costs'!N102)*'3a Demand'!$C$10+'2a Aggregate costs'!N$24)</f>
        <v>157.69282082388395</v>
      </c>
      <c r="N41" s="145">
        <f>IF('2a Aggregate costs'!O$20="-","-",SUM('2a Aggregate costs'!O$20,'2a Aggregate costs'!O$22,'2a Aggregate costs'!O$23,'2a Aggregate costs'!O65,'2a Aggregate costs'!O102)*'3a Demand'!$C$10+'2a Aggregate costs'!O$24)</f>
        <v>154.86881771839742</v>
      </c>
      <c r="O41" s="44"/>
      <c r="P41" s="145">
        <f>IF('2a Aggregate costs'!Q$20="-","-",SUM('2a Aggregate costs'!Q$20,'2a Aggregate costs'!Q$22,'2a Aggregate costs'!Q$23,'2a Aggregate costs'!Q65,'2a Aggregate costs'!Q102)*'3a Demand'!$C$10+'2a Aggregate costs'!Q$24)</f>
        <v>154.86881771839742</v>
      </c>
      <c r="Q41" s="145">
        <f>IF('2a Aggregate costs'!R$20="-","-",SUM('2a Aggregate costs'!R$20,'2a Aggregate costs'!R$22,'2a Aggregate costs'!R$23,'2a Aggregate costs'!R65,'2a Aggregate costs'!R102)*'3a Demand'!$C$10+'2a Aggregate costs'!R$24)</f>
        <v>173.08893650573484</v>
      </c>
      <c r="R41" s="145">
        <f>IF('2a Aggregate costs'!S$20="-","-",SUM('2a Aggregate costs'!S$20,'2a Aggregate costs'!S$22,'2a Aggregate costs'!S$23,'2a Aggregate costs'!S65,'2a Aggregate costs'!S102)*'3a Demand'!$C$10+'2a Aggregate costs'!S$24)</f>
        <v>175.65750397556974</v>
      </c>
      <c r="S41" s="145">
        <f>IF('2a Aggregate costs'!T$20="-","-",SUM('2a Aggregate costs'!T$20,'2a Aggregate costs'!T$22,'2a Aggregate costs'!T$23,'2a Aggregate costs'!T65,'2a Aggregate costs'!T102)*'3a Demand'!$C$10+'2a Aggregate costs'!T$24)</f>
        <v>191.13834532083396</v>
      </c>
      <c r="T41" s="145">
        <f>IF('2a Aggregate costs'!U$20="-","-",SUM('2a Aggregate costs'!U$20,'2a Aggregate costs'!U$22,'2a Aggregate costs'!U$23,'2a Aggregate costs'!U65,'2a Aggregate costs'!U102)*'3a Demand'!$C$10+'2a Aggregate costs'!U$24)</f>
        <v>194.9534118206069</v>
      </c>
      <c r="U41" s="145">
        <f>IF('2a Aggregate costs'!V$20="-","-",SUM('2a Aggregate costs'!V$20,'2a Aggregate costs'!V$22,'2a Aggregate costs'!V$23,'2a Aggregate costs'!V65,'2a Aggregate costs'!V102)*'3a Demand'!$C$10+'2a Aggregate costs'!V$24)</f>
        <v>210.59610761847347</v>
      </c>
      <c r="V41" s="145">
        <f>IF('2a Aggregate costs'!W$20="-","-",SUM('2a Aggregate costs'!W$20,'2a Aggregate costs'!W$22,'2a Aggregate costs'!W$23,'2a Aggregate costs'!W65,'2a Aggregate costs'!W102)*'3a Demand'!$C$10+'2a Aggregate costs'!W$24)</f>
        <v>192.01880715168886</v>
      </c>
      <c r="W41" s="145">
        <f>IF('2a Aggregate costs'!X$20="-","-",SUM('2a Aggregate costs'!X$20,'2a Aggregate costs'!X$22,'2a Aggregate costs'!X$23,'2a Aggregate costs'!X65,'2a Aggregate costs'!X102)*'3a Demand'!$C$10+'2a Aggregate costs'!X$24)</f>
        <v>168.49297446281525</v>
      </c>
      <c r="X41" s="145" t="str">
        <f>IF('2a Aggregate costs'!Y$20="-","-",SUM('2a Aggregate costs'!Y$20,'2a Aggregate costs'!Y$22,'2a Aggregate costs'!Y$23,'2a Aggregate costs'!Y65,'2a Aggregate costs'!Y102)*'3a Demand'!$C$10+'2a Aggregate costs'!Y$24)</f>
        <v>-</v>
      </c>
      <c r="Y41" s="145" t="str">
        <f>IF('2a Aggregate costs'!Z$20="-","-",SUM('2a Aggregate costs'!Z$20,'2a Aggregate costs'!Z$22,'2a Aggregate costs'!Z$23,'2a Aggregate costs'!Z65,'2a Aggregate costs'!Z102)*'3a Demand'!$C$10+'2a Aggregate costs'!Z$24)</f>
        <v>-</v>
      </c>
      <c r="Z41" s="145" t="str">
        <f>IF('2a Aggregate costs'!AA$20="-","-",SUM('2a Aggregate costs'!AA$20,'2a Aggregate costs'!AA$22,'2a Aggregate costs'!AA$23,'2a Aggregate costs'!AA65,'2a Aggregate costs'!AA102)*'3a Demand'!$C$10+'2a Aggregate costs'!AA$24)</f>
        <v>-</v>
      </c>
    </row>
    <row r="42" spans="1:26" ht="12.75" customHeight="1">
      <c r="A42" s="25"/>
      <c r="B42" s="295" t="s">
        <v>45</v>
      </c>
      <c r="C42" s="200"/>
      <c r="D42" s="338"/>
      <c r="E42" s="339"/>
      <c r="F42" s="44"/>
      <c r="G42" s="145">
        <f>IF('2a Aggregate costs'!H$26="-","-",'2a Aggregate costs'!H26*'3a Demand'!$C$11+'2a Aggregate costs'!H27+'2a Aggregate costs'!H28)</f>
        <v>21.926269106402124</v>
      </c>
      <c r="H42" s="145">
        <f>IF('2a Aggregate costs'!I$14="-","-",'2a Aggregate costs'!I26*'3a Demand'!$C$11+'2a Aggregate costs'!I27+'2a Aggregate costs'!I28)</f>
        <v>21.926269106402124</v>
      </c>
      <c r="I42" s="145">
        <f>IF('2a Aggregate costs'!J$14="-","-",'2a Aggregate costs'!J26*'3a Demand'!$C$11+'2a Aggregate costs'!J27+'2a Aggregate costs'!J28)</f>
        <v>22.64764819235609</v>
      </c>
      <c r="J42" s="145">
        <f>IF('2a Aggregate costs'!K$14="-","-",'2a Aggregate costs'!K26*'3a Demand'!$C$11+'2a Aggregate costs'!K27+'2a Aggregate costs'!K28)</f>
        <v>22.505107470829557</v>
      </c>
      <c r="K42" s="145">
        <f>IF('2a Aggregate costs'!L$14="-","-",'2a Aggregate costs'!L26*'3a Demand'!$C$11+'2a Aggregate costs'!L27+'2a Aggregate costs'!L28)</f>
        <v>19.106297226763825</v>
      </c>
      <c r="L42" s="145">
        <f>IF('2a Aggregate costs'!M$14="-","-",'2a Aggregate costs'!M26*'3a Demand'!$C$11+'2a Aggregate costs'!M27+'2a Aggregate costs'!M28)</f>
        <v>19.106297226763825</v>
      </c>
      <c r="M42" s="145">
        <f>IF('2a Aggregate costs'!N$14="-","-",'2a Aggregate costs'!N26*'3a Demand'!$C$11+'2a Aggregate costs'!N27+'2a Aggregate costs'!N28)</f>
        <v>20.852393125569616</v>
      </c>
      <c r="N42" s="145">
        <f>IF('2a Aggregate costs'!O$14="-","-",'2a Aggregate costs'!O26*'3a Demand'!$C$11+'2a Aggregate costs'!O27+'2a Aggregate costs'!O28)</f>
        <v>20.849370287873604</v>
      </c>
      <c r="O42" s="44"/>
      <c r="P42" s="145">
        <f>IF('2a Aggregate costs'!Q$14="-","-",'2a Aggregate costs'!Q26*'3a Demand'!$C$11+'2a Aggregate costs'!Q27+'2a Aggregate costs'!Q28)</f>
        <v>20.849370287873604</v>
      </c>
      <c r="Q42" s="145">
        <f>IF('2a Aggregate costs'!R$14="-","-",'2a Aggregate costs'!R26*'3a Demand'!$C$11+'2a Aggregate costs'!R27+'2a Aggregate costs'!R28)</f>
        <v>21.503193401206047</v>
      </c>
      <c r="R42" s="145">
        <f>IF('2a Aggregate costs'!S$14="-","-",'2a Aggregate costs'!S26*'3a Demand'!$C$11+'2a Aggregate costs'!S27+'2a Aggregate costs'!S28)</f>
        <v>21.819481548965161</v>
      </c>
      <c r="S42" s="145">
        <f>IF('2a Aggregate costs'!T$14="-","-",'2a Aggregate costs'!T26*'3a Demand'!$C$11+'2a Aggregate costs'!T27+'2a Aggregate costs'!T28)</f>
        <v>25.256715910577427</v>
      </c>
      <c r="T42" s="145">
        <f>IF('2a Aggregate costs'!U$14="-","-",'2a Aggregate costs'!U26*'3a Demand'!$C$11+'2a Aggregate costs'!U27+'2a Aggregate costs'!U28)</f>
        <v>24.167303215101221</v>
      </c>
      <c r="U42" s="145">
        <f>IF('2a Aggregate costs'!V$14="-","-",'2a Aggregate costs'!V26*'3a Demand'!$C$11+'2a Aggregate costs'!V27+'2a Aggregate costs'!V28)</f>
        <v>23.962512789411701</v>
      </c>
      <c r="V42" s="145">
        <f>IF('2a Aggregate costs'!W$14="-","-",'2a Aggregate costs'!W26*'3a Demand'!$C$11+'2a Aggregate costs'!W27+'2a Aggregate costs'!W28)</f>
        <v>23.858648398084732</v>
      </c>
      <c r="W42" s="145">
        <f>IF('2a Aggregate costs'!X$14="-","-",'2a Aggregate costs'!X26*'3a Demand'!$C$11+'2a Aggregate costs'!X27+'2a Aggregate costs'!X28)</f>
        <v>33.366817904048837</v>
      </c>
      <c r="X42" s="145" t="str">
        <f>IF('2a Aggregate costs'!Y$14="-","-",'2a Aggregate costs'!Y26*'3a Demand'!$C$11+'2a Aggregate costs'!Y27+'2a Aggregate costs'!Y28)</f>
        <v>-</v>
      </c>
      <c r="Y42" s="145" t="str">
        <f>IF('2a Aggregate costs'!Z$14="-","-",'2a Aggregate costs'!Z26*'3a Demand'!$C$11+'2a Aggregate costs'!Z27+'2a Aggregate costs'!Z28)</f>
        <v>-</v>
      </c>
      <c r="Z42" s="145" t="str">
        <f>IF('2a Aggregate costs'!AA$14="-","-",'2a Aggregate costs'!AA26*'3a Demand'!$C$11+'2a Aggregate costs'!AA27+'2a Aggregate costs'!AA28)</f>
        <v>-</v>
      </c>
    </row>
    <row r="43" spans="1:26" hidden="1">
      <c r="A43" s="25"/>
      <c r="B43" s="25"/>
      <c r="C43" s="25"/>
      <c r="D43" s="146"/>
      <c r="E43" s="146"/>
      <c r="F43" s="25"/>
      <c r="G43" s="25"/>
      <c r="H43" s="25"/>
      <c r="I43" s="25"/>
      <c r="J43" s="25"/>
      <c r="K43" s="25"/>
      <c r="L43" s="25"/>
      <c r="M43" s="25"/>
      <c r="N43" s="25"/>
      <c r="O43" s="25"/>
      <c r="P43" s="25"/>
      <c r="Q43" s="204"/>
      <c r="R43" s="25"/>
      <c r="S43" s="25"/>
      <c r="T43" s="25"/>
      <c r="U43" s="25"/>
      <c r="V43" s="25"/>
      <c r="W43" s="25"/>
      <c r="X43" s="25"/>
      <c r="Y43" s="25"/>
      <c r="Z43" s="25"/>
    </row>
    <row r="44" spans="1:26" s="120" customFormat="1" hidden="1">
      <c r="B44" s="121" t="s">
        <v>235</v>
      </c>
    </row>
    <row r="45" spans="1:26" s="25" customFormat="1" hidden="1">
      <c r="B45" s="26"/>
      <c r="C45" s="26"/>
    </row>
    <row r="46" spans="1:26" s="4" customFormat="1" hidden="1">
      <c r="A46" s="25"/>
      <c r="B46" s="340" t="s">
        <v>203</v>
      </c>
      <c r="C46" s="345" t="s">
        <v>0</v>
      </c>
      <c r="D46" s="329" t="s">
        <v>27</v>
      </c>
      <c r="E46" s="342"/>
      <c r="F46" s="119"/>
      <c r="G46" s="330" t="s">
        <v>231</v>
      </c>
      <c r="H46" s="331"/>
      <c r="I46" s="331"/>
      <c r="J46" s="331"/>
      <c r="K46" s="331"/>
      <c r="L46" s="331"/>
      <c r="M46" s="331"/>
      <c r="N46" s="332"/>
      <c r="O46" s="188"/>
      <c r="P46" s="320" t="s">
        <v>232</v>
      </c>
      <c r="Q46" s="321"/>
      <c r="R46" s="321"/>
      <c r="S46" s="321"/>
      <c r="T46" s="321"/>
      <c r="U46" s="321"/>
      <c r="V46" s="321"/>
      <c r="W46" s="321"/>
      <c r="X46" s="321"/>
      <c r="Y46" s="321"/>
      <c r="Z46" s="322"/>
    </row>
    <row r="47" spans="1:26" s="4" customFormat="1" ht="12.75" customHeight="1">
      <c r="A47" s="25"/>
      <c r="B47" s="340"/>
      <c r="C47" s="346"/>
      <c r="D47" s="329"/>
      <c r="E47" s="343"/>
      <c r="F47" s="119"/>
      <c r="G47" s="323" t="s">
        <v>233</v>
      </c>
      <c r="H47" s="324"/>
      <c r="I47" s="324"/>
      <c r="J47" s="324"/>
      <c r="K47" s="324"/>
      <c r="L47" s="324"/>
      <c r="M47" s="324"/>
      <c r="N47" s="325"/>
      <c r="O47" s="188"/>
      <c r="P47" s="326" t="s">
        <v>234</v>
      </c>
      <c r="Q47" s="327"/>
      <c r="R47" s="327"/>
      <c r="S47" s="327"/>
      <c r="T47" s="327"/>
      <c r="U47" s="327"/>
      <c r="V47" s="327"/>
      <c r="W47" s="327"/>
      <c r="X47" s="327"/>
      <c r="Y47" s="327"/>
      <c r="Z47" s="328"/>
    </row>
    <row r="48" spans="1:26" s="4" customFormat="1" ht="22.5" customHeight="1">
      <c r="A48" s="25"/>
      <c r="B48" s="340"/>
      <c r="C48" s="346"/>
      <c r="D48" s="329"/>
      <c r="E48" s="133" t="s">
        <v>103</v>
      </c>
      <c r="F48" s="119"/>
      <c r="G48" s="49" t="s">
        <v>97</v>
      </c>
      <c r="H48" s="49" t="s">
        <v>99</v>
      </c>
      <c r="I48" s="49" t="s">
        <v>93</v>
      </c>
      <c r="J48" s="49" t="s">
        <v>94</v>
      </c>
      <c r="K48" s="49" t="s">
        <v>47</v>
      </c>
      <c r="L48" s="50" t="s">
        <v>46</v>
      </c>
      <c r="M48" s="49" t="s">
        <v>48</v>
      </c>
      <c r="N48" s="49" t="s">
        <v>168</v>
      </c>
      <c r="O48" s="119"/>
      <c r="P48" s="45" t="s">
        <v>1</v>
      </c>
      <c r="Q48" s="45" t="s">
        <v>2</v>
      </c>
      <c r="R48" s="45" t="s">
        <v>3</v>
      </c>
      <c r="S48" s="51" t="s">
        <v>4</v>
      </c>
      <c r="T48" s="45" t="s">
        <v>5</v>
      </c>
      <c r="U48" s="45" t="s">
        <v>6</v>
      </c>
      <c r="V48" s="45" t="s">
        <v>7</v>
      </c>
      <c r="W48" s="45" t="s">
        <v>8</v>
      </c>
      <c r="X48" s="45" t="s">
        <v>9</v>
      </c>
      <c r="Y48" s="45" t="s">
        <v>10</v>
      </c>
      <c r="Z48" s="45" t="s">
        <v>11</v>
      </c>
    </row>
    <row r="49" spans="1:26" s="3" customFormat="1" ht="12.75" customHeight="1">
      <c r="A49" s="26"/>
      <c r="B49" s="340"/>
      <c r="C49" s="346"/>
      <c r="D49" s="329"/>
      <c r="E49" s="133" t="s">
        <v>49</v>
      </c>
      <c r="F49" s="119"/>
      <c r="G49" s="47" t="s">
        <v>98</v>
      </c>
      <c r="H49" s="47" t="s">
        <v>90</v>
      </c>
      <c r="I49" s="47" t="s">
        <v>91</v>
      </c>
      <c r="J49" s="47" t="s">
        <v>92</v>
      </c>
      <c r="K49" s="47" t="s">
        <v>50</v>
      </c>
      <c r="L49" s="48" t="s">
        <v>51</v>
      </c>
      <c r="M49" s="47" t="s">
        <v>18</v>
      </c>
      <c r="N49" s="47" t="s">
        <v>169</v>
      </c>
      <c r="O49" s="119"/>
      <c r="P49" s="47" t="s">
        <v>104</v>
      </c>
      <c r="Q49" s="47" t="s">
        <v>19</v>
      </c>
      <c r="R49" s="47" t="s">
        <v>40</v>
      </c>
      <c r="S49" s="52" t="s">
        <v>20</v>
      </c>
      <c r="T49" s="47" t="s">
        <v>41</v>
      </c>
      <c r="U49" s="47" t="s">
        <v>21</v>
      </c>
      <c r="V49" s="47" t="s">
        <v>42</v>
      </c>
      <c r="W49" s="47" t="s">
        <v>22</v>
      </c>
      <c r="X49" s="47" t="s">
        <v>43</v>
      </c>
      <c r="Y49" s="47" t="s">
        <v>23</v>
      </c>
      <c r="Z49" s="47" t="s">
        <v>44</v>
      </c>
    </row>
    <row r="50" spans="1:26" s="3" customFormat="1" ht="30.75" customHeight="1">
      <c r="A50" s="26"/>
      <c r="B50" s="340"/>
      <c r="C50" s="347"/>
      <c r="D50" s="329"/>
      <c r="E50" s="191" t="s">
        <v>240</v>
      </c>
      <c r="F50" s="119"/>
      <c r="G50" s="45" t="s">
        <v>88</v>
      </c>
      <c r="H50" s="45" t="s">
        <v>88</v>
      </c>
      <c r="I50" s="45" t="s">
        <v>89</v>
      </c>
      <c r="J50" s="45" t="s">
        <v>89</v>
      </c>
      <c r="K50" s="45" t="s">
        <v>52</v>
      </c>
      <c r="L50" s="46" t="s">
        <v>52</v>
      </c>
      <c r="M50" s="45" t="s">
        <v>34</v>
      </c>
      <c r="N50" s="45" t="s">
        <v>34</v>
      </c>
      <c r="O50" s="119"/>
      <c r="P50" s="45" t="s">
        <v>86</v>
      </c>
      <c r="Q50" s="45" t="s">
        <v>35</v>
      </c>
      <c r="R50" s="45" t="s">
        <v>35</v>
      </c>
      <c r="S50" s="51" t="s">
        <v>36</v>
      </c>
      <c r="T50" s="45" t="s">
        <v>36</v>
      </c>
      <c r="U50" s="45" t="s">
        <v>37</v>
      </c>
      <c r="V50" s="45" t="s">
        <v>37</v>
      </c>
      <c r="W50" s="45" t="s">
        <v>38</v>
      </c>
      <c r="X50" s="45" t="s">
        <v>38</v>
      </c>
      <c r="Y50" s="45" t="s">
        <v>39</v>
      </c>
      <c r="Z50" s="45" t="s">
        <v>39</v>
      </c>
    </row>
    <row r="51" spans="1:26" ht="12.75" customHeight="1">
      <c r="A51" s="25"/>
      <c r="B51" s="344" t="s">
        <v>238</v>
      </c>
      <c r="C51" s="202" t="s">
        <v>12</v>
      </c>
      <c r="D51" s="173" t="s">
        <v>109</v>
      </c>
      <c r="E51" s="348"/>
      <c r="F51" s="44"/>
      <c r="G51" s="190">
        <f>'2a Aggregate costs'!H14</f>
        <v>12.858367999999999</v>
      </c>
      <c r="H51" s="190">
        <f>'2a Aggregate costs'!I14</f>
        <v>12.855699999999999</v>
      </c>
      <c r="I51" s="190">
        <f>'2a Aggregate costs'!J14</f>
        <v>15.581108399999998</v>
      </c>
      <c r="J51" s="190">
        <f>'2a Aggregate costs'!K14</f>
        <v>15.57996</v>
      </c>
      <c r="K51" s="190">
        <f>'2a Aggregate costs'!L14</f>
        <v>18.640526740000002</v>
      </c>
      <c r="L51" s="190">
        <f>'2a Aggregate costs'!M14</f>
        <v>18.642219999999998</v>
      </c>
      <c r="M51" s="190">
        <f>'2a Aggregate costs'!N14</f>
        <v>22.102678517046183</v>
      </c>
      <c r="N51" s="190">
        <f>'2a Aggregate costs'!O14</f>
        <v>22.098960000000002</v>
      </c>
      <c r="O51" s="44"/>
      <c r="P51" s="190">
        <f>'2a Aggregate costs'!Q14</f>
        <v>22.098960000000002</v>
      </c>
      <c r="Q51" s="190">
        <f>'2a Aggregate costs'!R14</f>
        <v>23.644631305063015</v>
      </c>
      <c r="R51" s="190">
        <f>'2a Aggregate costs'!S14</f>
        <v>23.60952</v>
      </c>
      <c r="S51" s="190">
        <f>'2a Aggregate costs'!T14</f>
        <v>23.652418974429146</v>
      </c>
      <c r="T51" s="190">
        <f>'2a Aggregate costs'!U14</f>
        <v>23.573549999999997</v>
      </c>
      <c r="U51" s="190">
        <f>'2a Aggregate costs'!V14</f>
        <v>24.983646662697712</v>
      </c>
      <c r="V51" s="190">
        <f>'2a Aggregate costs'!W14</f>
        <v>24.993599999999997</v>
      </c>
      <c r="W51" s="190">
        <f>'2a Aggregate costs'!X14</f>
        <v>25.836025060581413</v>
      </c>
      <c r="X51" s="190" t="str">
        <f>'2a Aggregate costs'!Y14</f>
        <v>-</v>
      </c>
      <c r="Y51" s="190" t="str">
        <f>'2a Aggregate costs'!Z14</f>
        <v>-</v>
      </c>
      <c r="Z51" s="190" t="str">
        <f>'2a Aggregate costs'!AA14</f>
        <v>-</v>
      </c>
    </row>
    <row r="52" spans="1:26">
      <c r="A52" s="25"/>
      <c r="B52" s="344"/>
      <c r="C52" s="202" t="s">
        <v>180</v>
      </c>
      <c r="D52" s="173" t="s">
        <v>109</v>
      </c>
      <c r="E52" s="349"/>
      <c r="F52" s="44"/>
      <c r="G52" s="190">
        <f>IF('2a Aggregate costs'!H75="-","-",AVERAGE('2a Aggregate costs'!H75:H88))</f>
        <v>4.3442548025679609E-2</v>
      </c>
      <c r="H52" s="190">
        <f>IF('2a Aggregate costs'!I75="-","-",AVERAGE('2a Aggregate costs'!I75:I88))</f>
        <v>4.3442548025679609E-2</v>
      </c>
      <c r="I52" s="190">
        <f>IF('2a Aggregate costs'!J75="-","-",AVERAGE('2a Aggregate costs'!J75:J88))</f>
        <v>0.96978867277261516</v>
      </c>
      <c r="J52" s="190">
        <f>IF('2a Aggregate costs'!K75="-","-",AVERAGE('2a Aggregate costs'!K75:K88))</f>
        <v>0.67245495462808413</v>
      </c>
      <c r="K52" s="190">
        <f>IF('2a Aggregate costs'!L75="-","-",AVERAGE('2a Aggregate costs'!L75:L88))</f>
        <v>2.8916855216471267</v>
      </c>
      <c r="L52" s="190">
        <f>IF('2a Aggregate costs'!M75="-","-",AVERAGE('2a Aggregate costs'!M75:M88))</f>
        <v>2.5284028849665261</v>
      </c>
      <c r="M52" s="190">
        <f>IF('2a Aggregate costs'!N75="-","-",AVERAGE('2a Aggregate costs'!N75:N88))</f>
        <v>4.8834791525485119</v>
      </c>
      <c r="N52" s="190">
        <f>IF('2a Aggregate costs'!O75="-","-",AVERAGE('2a Aggregate costs'!O75:O88))</f>
        <v>4.1848322466051471</v>
      </c>
      <c r="O52" s="44"/>
      <c r="P52" s="190">
        <f>IF('2a Aggregate costs'!Q75="-","-",AVERAGE('2a Aggregate costs'!Q75:Q88))</f>
        <v>4.1848322466051471</v>
      </c>
      <c r="Q52" s="190">
        <f>IF('2a Aggregate costs'!R75="-","-",AVERAGE('2a Aggregate costs'!R75:R88))</f>
        <v>6.3120862770898354</v>
      </c>
      <c r="R52" s="190">
        <f>IF('2a Aggregate costs'!S75="-","-",AVERAGE('2a Aggregate costs'!S75:S88))</f>
        <v>6.5175107295886958</v>
      </c>
      <c r="S52" s="190">
        <f>IF('2a Aggregate costs'!T75="-","-",AVERAGE('2a Aggregate costs'!T75:T88))</f>
        <v>9.3464644717565779</v>
      </c>
      <c r="T52" s="190">
        <f>IF('2a Aggregate costs'!U75="-","-",AVERAGE('2a Aggregate costs'!U75:U88))</f>
        <v>10.310111962041219</v>
      </c>
      <c r="U52" s="190">
        <f>IF('2a Aggregate costs'!V75="-","-",AVERAGE('2a Aggregate costs'!V75:V88))</f>
        <v>12.005011971352094</v>
      </c>
      <c r="V52" s="190">
        <f>IF('2a Aggregate costs'!W75="-","-",AVERAGE('2a Aggregate costs'!W75:W88))</f>
        <v>7.6221845727000952</v>
      </c>
      <c r="W52" s="190">
        <f>IF('2a Aggregate costs'!X75="-","-",AVERAGE('2a Aggregate costs'!X75:X88))</f>
        <v>9.5045369203411514E-2</v>
      </c>
      <c r="X52" s="190" t="str">
        <f>IF('2a Aggregate costs'!Y75="-","-",AVERAGE('2a Aggregate costs'!Y75:Y88))</f>
        <v>-</v>
      </c>
      <c r="Y52" s="190" t="str">
        <f>IF('2a Aggregate costs'!Z75="-","-",AVERAGE('2a Aggregate costs'!Z75:Z88))</f>
        <v>-</v>
      </c>
      <c r="Z52" s="190" t="str">
        <f>IF('2a Aggregate costs'!AA75="-","-",AVERAGE('2a Aggregate costs'!AA75:AA88))</f>
        <v>-</v>
      </c>
    </row>
    <row r="53" spans="1:26">
      <c r="A53" s="25"/>
      <c r="B53" s="344"/>
      <c r="C53" s="202" t="s">
        <v>14</v>
      </c>
      <c r="D53" s="173" t="s">
        <v>109</v>
      </c>
      <c r="E53" s="349"/>
      <c r="F53" s="44"/>
      <c r="G53" s="190">
        <f>'2a Aggregate costs'!H16</f>
        <v>3.1029774792790059</v>
      </c>
      <c r="H53" s="190">
        <f>'2a Aggregate costs'!I16</f>
        <v>3.1029774792790059</v>
      </c>
      <c r="I53" s="190">
        <f>'2a Aggregate costs'!J16</f>
        <v>5.1727215521988335</v>
      </c>
      <c r="J53" s="190">
        <f>'2a Aggregate costs'!K16</f>
        <v>5.1727215521988335</v>
      </c>
      <c r="K53" s="190">
        <f>'2a Aggregate costs'!L16</f>
        <v>4.5823442285238185</v>
      </c>
      <c r="L53" s="190">
        <f>'2a Aggregate costs'!M16</f>
        <v>4.6868844010376698</v>
      </c>
      <c r="M53" s="190">
        <f>'2a Aggregate costs'!N16</f>
        <v>5.3125820560931691</v>
      </c>
      <c r="N53" s="190">
        <f>'2a Aggregate costs'!O16</f>
        <v>5.3125820560931691</v>
      </c>
      <c r="O53" s="44"/>
      <c r="P53" s="190">
        <f>'2a Aggregate costs'!Q16</f>
        <v>5.3125820560931691</v>
      </c>
      <c r="Q53" s="190">
        <f>'2a Aggregate costs'!R16</f>
        <v>5.8835962363334122</v>
      </c>
      <c r="R53" s="190">
        <f>'2a Aggregate costs'!S16</f>
        <v>6.1125706929592383</v>
      </c>
      <c r="S53" s="190">
        <f>'2a Aggregate costs'!T16</f>
        <v>6.209419523851972</v>
      </c>
      <c r="T53" s="190">
        <f>'2a Aggregate costs'!U16</f>
        <v>6.209419523851972</v>
      </c>
      <c r="U53" s="190">
        <f>'2a Aggregate costs'!V16</f>
        <v>6.8501864450773278</v>
      </c>
      <c r="V53" s="190">
        <f>'2a Aggregate costs'!W16</f>
        <v>6.8480043107034856</v>
      </c>
      <c r="W53" s="190">
        <f>'2a Aggregate costs'!X16</f>
        <v>6.0338953603312691</v>
      </c>
      <c r="X53" s="190" t="str">
        <f>'2a Aggregate costs'!Y16</f>
        <v>-</v>
      </c>
      <c r="Y53" s="190" t="str">
        <f>'2a Aggregate costs'!Z16</f>
        <v>-</v>
      </c>
      <c r="Z53" s="190" t="str">
        <f>'2a Aggregate costs'!AA16</f>
        <v>-</v>
      </c>
    </row>
    <row r="54" spans="1:26" ht="15" customHeight="1">
      <c r="A54" s="25"/>
      <c r="B54" s="344"/>
      <c r="C54" s="202" t="s">
        <v>15</v>
      </c>
      <c r="D54" s="173" t="s">
        <v>109</v>
      </c>
      <c r="E54" s="349"/>
      <c r="F54" s="44"/>
      <c r="G54" s="190">
        <f>'2a Aggregate costs'!H17</f>
        <v>3.800644849537282</v>
      </c>
      <c r="H54" s="190">
        <f>'2a Aggregate costs'!I17</f>
        <v>3.800644849537282</v>
      </c>
      <c r="I54" s="190">
        <f>'2a Aggregate costs'!J17</f>
        <v>3.840542773328024</v>
      </c>
      <c r="J54" s="190">
        <f>'2a Aggregate costs'!K17</f>
        <v>3.8063877486640387</v>
      </c>
      <c r="K54" s="190">
        <f>'2a Aggregate costs'!L17</f>
        <v>3.0414069526975425</v>
      </c>
      <c r="L54" s="190">
        <f>'2a Aggregate costs'!M17</f>
        <v>3.0414069526975425</v>
      </c>
      <c r="M54" s="190">
        <f>'2a Aggregate costs'!N17</f>
        <v>3.3175524355353234</v>
      </c>
      <c r="N54" s="190">
        <f>'2a Aggregate costs'!O17</f>
        <v>3.3378759371842848</v>
      </c>
      <c r="O54" s="44"/>
      <c r="P54" s="190">
        <f>'2a Aggregate costs'!Q17</f>
        <v>3.3378759371842848</v>
      </c>
      <c r="Q54" s="190">
        <f>'2a Aggregate costs'!R17</f>
        <v>3.458686192546887</v>
      </c>
      <c r="R54" s="190">
        <f>'2a Aggregate costs'!S17</f>
        <v>3.7058915530784011</v>
      </c>
      <c r="S54" s="190">
        <f>'2a Aggregate costs'!T17</f>
        <v>4.5347994584924356</v>
      </c>
      <c r="T54" s="190">
        <f>'2a Aggregate costs'!U17</f>
        <v>4.5210234547962456</v>
      </c>
      <c r="U54" s="190">
        <f>'2a Aggregate costs'!V17</f>
        <v>4.4511581333846166</v>
      </c>
      <c r="V54" s="190">
        <f>'2a Aggregate costs'!W17</f>
        <v>4.3254615450700591</v>
      </c>
      <c r="W54" s="190">
        <f>'2a Aggregate costs'!X17</f>
        <v>5.3948055674536768</v>
      </c>
      <c r="X54" s="190" t="str">
        <f>'2a Aggregate costs'!Y17</f>
        <v>-</v>
      </c>
      <c r="Y54" s="190" t="str">
        <f>'2a Aggregate costs'!Z17</f>
        <v>-</v>
      </c>
      <c r="Z54" s="190" t="str">
        <f>'2a Aggregate costs'!AA17</f>
        <v>-</v>
      </c>
    </row>
    <row r="55" spans="1:26">
      <c r="A55" s="25"/>
      <c r="B55" s="344"/>
      <c r="C55" s="202" t="s">
        <v>16</v>
      </c>
      <c r="D55" s="173" t="s">
        <v>73</v>
      </c>
      <c r="E55" s="349"/>
      <c r="F55" s="44"/>
      <c r="G55" s="190">
        <f>'2a Aggregate costs'!H18</f>
        <v>6.5567588596821027</v>
      </c>
      <c r="H55" s="190">
        <f>'2a Aggregate costs'!I18</f>
        <v>6.5567588596821027</v>
      </c>
      <c r="I55" s="190">
        <f>'2a Aggregate costs'!J18</f>
        <v>6.6197359495950758</v>
      </c>
      <c r="J55" s="190">
        <f>'2a Aggregate costs'!K18</f>
        <v>6.6197359495950758</v>
      </c>
      <c r="K55" s="190">
        <f>'2a Aggregate costs'!L18</f>
        <v>6.6995028867368616</v>
      </c>
      <c r="L55" s="190">
        <f>'2a Aggregate costs'!M18</f>
        <v>6.6995028867368616</v>
      </c>
      <c r="M55" s="190">
        <f>'2a Aggregate costs'!N18</f>
        <v>7.1131218301273513</v>
      </c>
      <c r="N55" s="190">
        <f>'2a Aggregate costs'!O18</f>
        <v>7.1131218301273513</v>
      </c>
      <c r="O55" s="44"/>
      <c r="P55" s="190">
        <f>'2a Aggregate costs'!Q18</f>
        <v>7.1131218301273513</v>
      </c>
      <c r="Q55" s="190">
        <f>'2a Aggregate costs'!R18</f>
        <v>7.2804579515147188</v>
      </c>
      <c r="R55" s="190">
        <f>'2a Aggregate costs'!S18</f>
        <v>7.1935840895118579</v>
      </c>
      <c r="S55" s="190">
        <f>'2a Aggregate costs'!T18</f>
        <v>7.3593999937099728</v>
      </c>
      <c r="T55" s="190">
        <f>'2a Aggregate costs'!U18</f>
        <v>7.0492243060839304</v>
      </c>
      <c r="U55" s="190">
        <f>'2a Aggregate costs'!V18</f>
        <v>7.1089669218364691</v>
      </c>
      <c r="V55" s="190">
        <f>'2a Aggregate costs'!W18</f>
        <v>6.9829560851947949</v>
      </c>
      <c r="W55" s="190">
        <f>'2a Aggregate costs'!X18</f>
        <v>9.6262235975887975</v>
      </c>
      <c r="X55" s="190" t="str">
        <f>'2a Aggregate costs'!Y18</f>
        <v/>
      </c>
      <c r="Y55" s="190" t="str">
        <f>'2a Aggregate costs'!Z18</f>
        <v/>
      </c>
      <c r="Z55" s="190" t="str">
        <f>'2a Aggregate costs'!AA18</f>
        <v/>
      </c>
    </row>
    <row r="56" spans="1:26">
      <c r="A56" s="25"/>
      <c r="B56" s="344"/>
      <c r="C56" s="202" t="s">
        <v>181</v>
      </c>
      <c r="D56" s="173" t="s">
        <v>109</v>
      </c>
      <c r="E56" s="349"/>
      <c r="F56" s="44"/>
      <c r="G56" s="190">
        <f>IF('2a Aggregate costs'!H38="-","-",AVERAGE('2a Aggregate costs'!H38:H51))</f>
        <v>0.23787266062646714</v>
      </c>
      <c r="H56" s="190">
        <f>IF('2a Aggregate costs'!I38="-","-",AVERAGE('2a Aggregate costs'!I38:I51))</f>
        <v>0.23405804107669168</v>
      </c>
      <c r="I56" s="190">
        <f>IF('2a Aggregate costs'!J38="-","-",AVERAGE('2a Aggregate costs'!J38:J51))</f>
        <v>0.23967543406253228</v>
      </c>
      <c r="J56" s="190">
        <f>IF('2a Aggregate costs'!K38="-","-",AVERAGE('2a Aggregate costs'!K38:K51))</f>
        <v>0.25005905270741374</v>
      </c>
      <c r="K56" s="190">
        <f>IF('2a Aggregate costs'!L38="-","-",AVERAGE('2a Aggregate costs'!L38:L51))</f>
        <v>0.25456011565614728</v>
      </c>
      <c r="L56" s="190">
        <f>IF('2a Aggregate costs'!M38="-","-",AVERAGE('2a Aggregate costs'!M38:M51))</f>
        <v>0.24991850328092774</v>
      </c>
      <c r="M56" s="190">
        <f>IF('2a Aggregate costs'!N38="-","-",AVERAGE('2a Aggregate costs'!N38:N51))</f>
        <v>0.25930699580357647</v>
      </c>
      <c r="N56" s="190">
        <f>IF('2a Aggregate costs'!O38="-","-",AVERAGE('2a Aggregate costs'!O38:O51))</f>
        <v>0.26500879895363916</v>
      </c>
      <c r="O56" s="44"/>
      <c r="P56" s="190">
        <f>IF('2a Aggregate costs'!Q38="-","-",AVERAGE('2a Aggregate costs'!Q38:Q51))</f>
        <v>0.26500879895363916</v>
      </c>
      <c r="Q56" s="190">
        <f>IF('2a Aggregate costs'!R38="-","-",AVERAGE('2a Aggregate costs'!R38:R51))</f>
        <v>0.27408717862375309</v>
      </c>
      <c r="R56" s="190">
        <f>IF('2a Aggregate costs'!S38="-","-",AVERAGE('2a Aggregate costs'!S38:S51))</f>
        <v>0.2839334741516375</v>
      </c>
      <c r="S56" s="190">
        <f>IF('2a Aggregate costs'!T38="-","-",AVERAGE('2a Aggregate costs'!T38:T51))</f>
        <v>0.29248246799623245</v>
      </c>
      <c r="T56" s="190">
        <f>IF('2a Aggregate costs'!U38="-","-",AVERAGE('2a Aggregate costs'!U38:U51))</f>
        <v>0.3295656989188761</v>
      </c>
      <c r="U56" s="190">
        <f>IF('2a Aggregate costs'!V38="-","-",AVERAGE('2a Aggregate costs'!V38:V51))</f>
        <v>0.46926337075289293</v>
      </c>
      <c r="V56" s="190">
        <f>IF('2a Aggregate costs'!W38="-","-",AVERAGE('2a Aggregate costs'!W38:W51))</f>
        <v>0.43719761103565702</v>
      </c>
      <c r="W56" s="190">
        <f>IF('2a Aggregate costs'!X38="-","-",AVERAGE('2a Aggregate costs'!X38:X51))</f>
        <v>0.45886420375052539</v>
      </c>
      <c r="X56" s="190" t="str">
        <f>IF('2a Aggregate costs'!Y38="-","-",AVERAGE('2a Aggregate costs'!Y38:Y51))</f>
        <v>-</v>
      </c>
      <c r="Y56" s="190" t="str">
        <f>IF('2a Aggregate costs'!Z38="-","-",AVERAGE('2a Aggregate costs'!Z38:Z51))</f>
        <v>-</v>
      </c>
      <c r="Z56" s="190" t="str">
        <f>IF('2a Aggregate costs'!AA38="-","-",AVERAGE('2a Aggregate costs'!AA38:AA51))</f>
        <v>-</v>
      </c>
    </row>
    <row r="57" spans="1:26">
      <c r="A57" s="25"/>
      <c r="B57" s="335" t="s">
        <v>239</v>
      </c>
      <c r="C57" s="202" t="s">
        <v>12</v>
      </c>
      <c r="D57" s="173" t="s">
        <v>109</v>
      </c>
      <c r="E57" s="349"/>
      <c r="F57" s="44"/>
      <c r="G57" s="190">
        <f>'2a Aggregate costs'!H20</f>
        <v>12.858367999999999</v>
      </c>
      <c r="H57" s="190">
        <f>'2a Aggregate costs'!I20</f>
        <v>12.855699999999999</v>
      </c>
      <c r="I57" s="190">
        <f>'2a Aggregate costs'!J20</f>
        <v>15.581108399999998</v>
      </c>
      <c r="J57" s="190">
        <f>'2a Aggregate costs'!K20</f>
        <v>15.57996</v>
      </c>
      <c r="K57" s="190">
        <f>'2a Aggregate costs'!L20</f>
        <v>18.640526740000002</v>
      </c>
      <c r="L57" s="190">
        <f>'2a Aggregate costs'!M20</f>
        <v>18.642219999999998</v>
      </c>
      <c r="M57" s="190">
        <f>'2a Aggregate costs'!N20</f>
        <v>22.102678517046183</v>
      </c>
      <c r="N57" s="190">
        <f>'2a Aggregate costs'!O20</f>
        <v>22.098960000000002</v>
      </c>
      <c r="O57" s="44"/>
      <c r="P57" s="190">
        <f>'2a Aggregate costs'!Q20</f>
        <v>22.098960000000002</v>
      </c>
      <c r="Q57" s="190">
        <f>'2a Aggregate costs'!R20</f>
        <v>23.644631305063015</v>
      </c>
      <c r="R57" s="190">
        <f>'2a Aggregate costs'!S20</f>
        <v>23.60952</v>
      </c>
      <c r="S57" s="190">
        <f>'2a Aggregate costs'!T20</f>
        <v>23.652418974429146</v>
      </c>
      <c r="T57" s="190">
        <f>'2a Aggregate costs'!U20</f>
        <v>23.573549999999997</v>
      </c>
      <c r="U57" s="190">
        <f>'2a Aggregate costs'!V20</f>
        <v>24.983646662697712</v>
      </c>
      <c r="V57" s="190">
        <f>'2a Aggregate costs'!W20</f>
        <v>24.993599999999997</v>
      </c>
      <c r="W57" s="190">
        <f>'2a Aggregate costs'!X20</f>
        <v>25.836025060581413</v>
      </c>
      <c r="X57" s="190" t="str">
        <f>'2a Aggregate costs'!Y20</f>
        <v>-</v>
      </c>
      <c r="Y57" s="190" t="str">
        <f>'2a Aggregate costs'!Z20</f>
        <v>-</v>
      </c>
      <c r="Z57" s="190" t="str">
        <f>'2a Aggregate costs'!AA20</f>
        <v>-</v>
      </c>
    </row>
    <row r="58" spans="1:26">
      <c r="A58" s="25"/>
      <c r="B58" s="336"/>
      <c r="C58" s="202" t="s">
        <v>180</v>
      </c>
      <c r="D58" s="173" t="s">
        <v>109</v>
      </c>
      <c r="E58" s="349"/>
      <c r="F58" s="44"/>
      <c r="G58" s="190">
        <f>IF('2a Aggregate costs'!H89="-","-",AVERAGE('2a Aggregate costs'!H89:H102))</f>
        <v>4.3381002958907781E-2</v>
      </c>
      <c r="H58" s="190">
        <f>IF('2a Aggregate costs'!I89="-","-",AVERAGE('2a Aggregate costs'!I89:I102))</f>
        <v>4.3381002958907781E-2</v>
      </c>
      <c r="I58" s="190">
        <f>IF('2a Aggregate costs'!J89="-","-",AVERAGE('2a Aggregate costs'!J89:J102))</f>
        <v>0.98157948905592829</v>
      </c>
      <c r="J58" s="190">
        <f>IF('2a Aggregate costs'!K89="-","-",AVERAGE('2a Aggregate costs'!K89:K102))</f>
        <v>0.71114201233814356</v>
      </c>
      <c r="K58" s="190">
        <f>IF('2a Aggregate costs'!L89="-","-",AVERAGE('2a Aggregate costs'!L89:L102))</f>
        <v>2.9703641107299714</v>
      </c>
      <c r="L58" s="190">
        <f>IF('2a Aggregate costs'!M89="-","-",AVERAGE('2a Aggregate costs'!M89:M102))</f>
        <v>2.5830032945293757</v>
      </c>
      <c r="M58" s="190">
        <f>IF('2a Aggregate costs'!N89="-","-",AVERAGE('2a Aggregate costs'!N89:N102))</f>
        <v>4.8936529865816238</v>
      </c>
      <c r="N58" s="190">
        <f>IF('2a Aggregate costs'!O89="-","-",AVERAGE('2a Aggregate costs'!O89:O102))</f>
        <v>4.1936845267324578</v>
      </c>
      <c r="O58" s="44"/>
      <c r="P58" s="190">
        <f>IF('2a Aggregate costs'!Q89="-","-",AVERAGE('2a Aggregate costs'!Q89:Q102))</f>
        <v>4.1936845267324578</v>
      </c>
      <c r="Q58" s="190">
        <f>IF('2a Aggregate costs'!R89="-","-",AVERAGE('2a Aggregate costs'!R89:R102))</f>
        <v>6.3305249020099268</v>
      </c>
      <c r="R58" s="190">
        <f>IF('2a Aggregate costs'!S89="-","-",AVERAGE('2a Aggregate costs'!S89:S102))</f>
        <v>6.5452149329570641</v>
      </c>
      <c r="S58" s="190">
        <f>IF('2a Aggregate costs'!T89="-","-",AVERAGE('2a Aggregate costs'!T89:T102))</f>
        <v>9.363356434397236</v>
      </c>
      <c r="T58" s="190">
        <f>IF('2a Aggregate costs'!U89="-","-",AVERAGE('2a Aggregate costs'!U89:U102))</f>
        <v>10.350111968425043</v>
      </c>
      <c r="U58" s="190">
        <f>IF('2a Aggregate costs'!V89="-","-",AVERAGE('2a Aggregate costs'!V89:V102))</f>
        <v>12.006193135743686</v>
      </c>
      <c r="V58" s="190">
        <f>IF('2a Aggregate costs'!W89="-","-",AVERAGE('2a Aggregate costs'!W89:W102))</f>
        <v>7.5989505891540814</v>
      </c>
      <c r="W58" s="190">
        <f>IF('2a Aggregate costs'!X89="-","-",AVERAGE('2a Aggregate costs'!X89:X102))</f>
        <v>9.4887350760286412E-2</v>
      </c>
      <c r="X58" s="190" t="str">
        <f>IF('2a Aggregate costs'!Y89="-","-",AVERAGE('2a Aggregate costs'!Y89:Y102))</f>
        <v>-</v>
      </c>
      <c r="Y58" s="190" t="str">
        <f>IF('2a Aggregate costs'!Z89="-","-",AVERAGE('2a Aggregate costs'!Z89:Z102))</f>
        <v>-</v>
      </c>
      <c r="Z58" s="190" t="str">
        <f>IF('2a Aggregate costs'!AA89="-","-",AVERAGE('2a Aggregate costs'!AA89:AA102))</f>
        <v>-</v>
      </c>
    </row>
    <row r="59" spans="1:26">
      <c r="A59" s="25"/>
      <c r="B59" s="336"/>
      <c r="C59" s="202" t="s">
        <v>14</v>
      </c>
      <c r="D59" s="173" t="s">
        <v>109</v>
      </c>
      <c r="E59" s="349"/>
      <c r="F59" s="44"/>
      <c r="G59" s="190">
        <f>'2a Aggregate costs'!H22</f>
        <v>3.1029774792790059</v>
      </c>
      <c r="H59" s="190">
        <f>'2a Aggregate costs'!I22</f>
        <v>3.1029774792790059</v>
      </c>
      <c r="I59" s="190">
        <f>'2a Aggregate costs'!J22</f>
        <v>5.1727215521988335</v>
      </c>
      <c r="J59" s="190">
        <f>'2a Aggregate costs'!K22</f>
        <v>5.1727215521988335</v>
      </c>
      <c r="K59" s="190">
        <f>'2a Aggregate costs'!L22</f>
        <v>4.5823442285238185</v>
      </c>
      <c r="L59" s="190">
        <f>'2a Aggregate costs'!M22</f>
        <v>4.6868844010376698</v>
      </c>
      <c r="M59" s="190">
        <f>'2a Aggregate costs'!N22</f>
        <v>5.3125820560931691</v>
      </c>
      <c r="N59" s="190">
        <f>'2a Aggregate costs'!O22</f>
        <v>5.3125820560931691</v>
      </c>
      <c r="O59" s="44"/>
      <c r="P59" s="190">
        <f>'2a Aggregate costs'!Q22</f>
        <v>5.3125820560931691</v>
      </c>
      <c r="Q59" s="190">
        <f>'2a Aggregate costs'!R22</f>
        <v>5.8835962363334122</v>
      </c>
      <c r="R59" s="190">
        <f>'2a Aggregate costs'!S22</f>
        <v>6.1125706929592383</v>
      </c>
      <c r="S59" s="190">
        <f>'2a Aggregate costs'!T22</f>
        <v>6.209419523851972</v>
      </c>
      <c r="T59" s="190">
        <f>'2a Aggregate costs'!U22</f>
        <v>6.209419523851972</v>
      </c>
      <c r="U59" s="190">
        <f>'2a Aggregate costs'!V22</f>
        <v>6.8501864450773278</v>
      </c>
      <c r="V59" s="190">
        <f>'2a Aggregate costs'!W22</f>
        <v>6.8480043107034856</v>
      </c>
      <c r="W59" s="190">
        <f>'2a Aggregate costs'!X22</f>
        <v>6.0338953603312691</v>
      </c>
      <c r="X59" s="190" t="str">
        <f>'2a Aggregate costs'!Y22</f>
        <v>-</v>
      </c>
      <c r="Y59" s="190" t="str">
        <f>'2a Aggregate costs'!Z22</f>
        <v>-</v>
      </c>
      <c r="Z59" s="190" t="str">
        <f>'2a Aggregate costs'!AA22</f>
        <v>-</v>
      </c>
    </row>
    <row r="60" spans="1:26">
      <c r="A60" s="25"/>
      <c r="B60" s="336"/>
      <c r="C60" s="202" t="s">
        <v>15</v>
      </c>
      <c r="D60" s="173" t="s">
        <v>109</v>
      </c>
      <c r="E60" s="349"/>
      <c r="F60" s="44"/>
      <c r="G60" s="190">
        <f>'2a Aggregate costs'!H23</f>
        <v>3.800644849537282</v>
      </c>
      <c r="H60" s="190">
        <f>'2a Aggregate costs'!I23</f>
        <v>3.800644849537282</v>
      </c>
      <c r="I60" s="190">
        <f>'2a Aggregate costs'!J23</f>
        <v>3.840542773328024</v>
      </c>
      <c r="J60" s="190">
        <f>'2a Aggregate costs'!K23</f>
        <v>3.8063877486640387</v>
      </c>
      <c r="K60" s="190">
        <f>'2a Aggregate costs'!L23</f>
        <v>3.0414069526975425</v>
      </c>
      <c r="L60" s="190">
        <f>'2a Aggregate costs'!M23</f>
        <v>3.0414069526975425</v>
      </c>
      <c r="M60" s="190">
        <f>'2a Aggregate costs'!N23</f>
        <v>3.3175524355353234</v>
      </c>
      <c r="N60" s="190">
        <f>'2a Aggregate costs'!O23</f>
        <v>3.3378759371842848</v>
      </c>
      <c r="O60" s="44"/>
      <c r="P60" s="190">
        <f>'2a Aggregate costs'!Q23</f>
        <v>3.3378759371842848</v>
      </c>
      <c r="Q60" s="190">
        <f>'2a Aggregate costs'!R23</f>
        <v>3.458686192546887</v>
      </c>
      <c r="R60" s="190">
        <f>'2a Aggregate costs'!S23</f>
        <v>3.7058915530784011</v>
      </c>
      <c r="S60" s="190">
        <f>'2a Aggregate costs'!T23</f>
        <v>4.5347994584924356</v>
      </c>
      <c r="T60" s="190">
        <f>'2a Aggregate costs'!U23</f>
        <v>4.5210234547962456</v>
      </c>
      <c r="U60" s="190">
        <f>'2a Aggregate costs'!V23</f>
        <v>4.4511581333846166</v>
      </c>
      <c r="V60" s="190">
        <f>'2a Aggregate costs'!W23</f>
        <v>4.3254615450700591</v>
      </c>
      <c r="W60" s="190">
        <f>'2a Aggregate costs'!X23</f>
        <v>5.3948055674536768</v>
      </c>
      <c r="X60" s="190" t="str">
        <f>'2a Aggregate costs'!Y23</f>
        <v>-</v>
      </c>
      <c r="Y60" s="190" t="str">
        <f>'2a Aggregate costs'!Z23</f>
        <v>-</v>
      </c>
      <c r="Z60" s="190" t="str">
        <f>'2a Aggregate costs'!AA23</f>
        <v>-</v>
      </c>
    </row>
    <row r="61" spans="1:26">
      <c r="A61" s="25"/>
      <c r="B61" s="336"/>
      <c r="C61" s="202" t="s">
        <v>16</v>
      </c>
      <c r="D61" s="173" t="s">
        <v>73</v>
      </c>
      <c r="E61" s="349"/>
      <c r="F61" s="44"/>
      <c r="G61" s="190">
        <f>'2a Aggregate costs'!H24</f>
        <v>6.5567588596821027</v>
      </c>
      <c r="H61" s="190">
        <f>'2a Aggregate costs'!I24</f>
        <v>6.5567588596821027</v>
      </c>
      <c r="I61" s="190">
        <f>'2a Aggregate costs'!J24</f>
        <v>6.6197359495950758</v>
      </c>
      <c r="J61" s="190">
        <f>'2a Aggregate costs'!K24</f>
        <v>6.6197359495950758</v>
      </c>
      <c r="K61" s="190">
        <f>'2a Aggregate costs'!L24</f>
        <v>6.6995028867368616</v>
      </c>
      <c r="L61" s="190">
        <f>'2a Aggregate costs'!M24</f>
        <v>6.6995028867368616</v>
      </c>
      <c r="M61" s="190">
        <f>'2a Aggregate costs'!N24</f>
        <v>7.1131218301273513</v>
      </c>
      <c r="N61" s="190">
        <f>'2a Aggregate costs'!O24</f>
        <v>7.1131218301273513</v>
      </c>
      <c r="O61" s="44"/>
      <c r="P61" s="190">
        <f>'2a Aggregate costs'!Q24</f>
        <v>7.1131218301273513</v>
      </c>
      <c r="Q61" s="190">
        <f>'2a Aggregate costs'!R24</f>
        <v>7.2804579515147188</v>
      </c>
      <c r="R61" s="190">
        <f>'2a Aggregate costs'!S24</f>
        <v>7.1935840895118579</v>
      </c>
      <c r="S61" s="190">
        <f>'2a Aggregate costs'!T24</f>
        <v>7.3593999937099728</v>
      </c>
      <c r="T61" s="190">
        <f>'2a Aggregate costs'!U24</f>
        <v>7.0492243060839304</v>
      </c>
      <c r="U61" s="190">
        <f>'2a Aggregate costs'!V24</f>
        <v>7.1089669218364691</v>
      </c>
      <c r="V61" s="190">
        <f>'2a Aggregate costs'!W24</f>
        <v>6.9829560851947949</v>
      </c>
      <c r="W61" s="190">
        <f>'2a Aggregate costs'!X24</f>
        <v>9.6262235975887975</v>
      </c>
      <c r="X61" s="190" t="str">
        <f>'2a Aggregate costs'!Y24</f>
        <v/>
      </c>
      <c r="Y61" s="190" t="str">
        <f>'2a Aggregate costs'!Z24</f>
        <v/>
      </c>
      <c r="Z61" s="190" t="str">
        <f>'2a Aggregate costs'!AA24</f>
        <v/>
      </c>
    </row>
    <row r="62" spans="1:26">
      <c r="A62" s="25"/>
      <c r="B62" s="336"/>
      <c r="C62" s="202" t="s">
        <v>181</v>
      </c>
      <c r="D62" s="173" t="s">
        <v>109</v>
      </c>
      <c r="E62" s="349"/>
      <c r="F62" s="44"/>
      <c r="G62" s="190">
        <f>IF('2a Aggregate costs'!H52="-","-",AVERAGE('2a Aggregate costs'!H52:H65))</f>
        <v>0.23752471562779204</v>
      </c>
      <c r="H62" s="190">
        <f>IF('2a Aggregate costs'!I52="-","-",AVERAGE('2a Aggregate costs'!I52:I65))</f>
        <v>0.23371567586087477</v>
      </c>
      <c r="I62" s="190">
        <f>IF('2a Aggregate costs'!J52="-","-",AVERAGE('2a Aggregate costs'!J52:J65))</f>
        <v>0.23932485208153578</v>
      </c>
      <c r="J62" s="190">
        <f>IF('2a Aggregate costs'!K52="-","-",AVERAGE('2a Aggregate costs'!K52:K65))</f>
        <v>0.24969328222948742</v>
      </c>
      <c r="K62" s="190">
        <f>IF('2a Aggregate costs'!L52="-","-",AVERAGE('2a Aggregate costs'!L52:L65))</f>
        <v>0.25418776130961818</v>
      </c>
      <c r="L62" s="190">
        <f>IF('2a Aggregate costs'!M52="-","-",AVERAGE('2a Aggregate costs'!M52:M65))</f>
        <v>0.24955293838976308</v>
      </c>
      <c r="M62" s="190">
        <f>IF('2a Aggregate costs'!N52="-","-",AVERAGE('2a Aggregate costs'!N52:N65))</f>
        <v>0.25895352069674143</v>
      </c>
      <c r="N62" s="190">
        <f>IF('2a Aggregate costs'!O52="-","-",AVERAGE('2a Aggregate costs'!O52:O65))</f>
        <v>0.26464755141678786</v>
      </c>
      <c r="O62" s="44"/>
      <c r="P62" s="190">
        <f>IF('2a Aggregate costs'!Q52="-","-",AVERAGE('2a Aggregate costs'!Q52:Q65))</f>
        <v>0.26464755141678786</v>
      </c>
      <c r="Q62" s="190">
        <f>IF('2a Aggregate costs'!R52="-","-",AVERAGE('2a Aggregate costs'!R52:R65))</f>
        <v>0.27368706290633843</v>
      </c>
      <c r="R62" s="190">
        <f>IF('2a Aggregate costs'!S52="-","-",AVERAGE('2a Aggregate costs'!S52:S65))</f>
        <v>0.2834963741046907</v>
      </c>
      <c r="S62" s="190">
        <f>IF('2a Aggregate costs'!T52="-","-",AVERAGE('2a Aggregate costs'!T52:T65))</f>
        <v>0.29202353945261356</v>
      </c>
      <c r="T62" s="190">
        <f>IF('2a Aggregate costs'!U52="-","-",AVERAGE('2a Aggregate costs'!U52:U65))</f>
        <v>0.32903062276522305</v>
      </c>
      <c r="U62" s="190">
        <f>IF('2a Aggregate costs'!V52="-","-",AVERAGE('2a Aggregate costs'!V52:V65))</f>
        <v>0.46855561680713737</v>
      </c>
      <c r="V62" s="190">
        <f>IF('2a Aggregate costs'!W52="-","-",AVERAGE('2a Aggregate costs'!W52:W65))</f>
        <v>0.43655170790368708</v>
      </c>
      <c r="W62" s="190">
        <f>IF('2a Aggregate costs'!X52="-","-",AVERAGE('2a Aggregate costs'!X52:X65))</f>
        <v>0.45810779447214506</v>
      </c>
      <c r="X62" s="190" t="str">
        <f>IF('2a Aggregate costs'!Y52="-","-",AVERAGE('2a Aggregate costs'!Y52:Y65))</f>
        <v>-</v>
      </c>
      <c r="Y62" s="190" t="str">
        <f>IF('2a Aggregate costs'!Z52="-","-",AVERAGE('2a Aggregate costs'!Z52:Z65))</f>
        <v>-</v>
      </c>
      <c r="Z62" s="190" t="str">
        <f>IF('2a Aggregate costs'!AA52="-","-",AVERAGE('2a Aggregate costs'!AA52:AA65))</f>
        <v>-</v>
      </c>
    </row>
    <row r="63" spans="1:26">
      <c r="A63" s="25"/>
      <c r="B63" s="348" t="s">
        <v>45</v>
      </c>
      <c r="C63" s="202" t="s">
        <v>15</v>
      </c>
      <c r="D63" s="173" t="s">
        <v>109</v>
      </c>
      <c r="E63" s="349"/>
      <c r="F63" s="44"/>
      <c r="G63" s="190">
        <f>'2a Aggregate costs'!H26</f>
        <v>1.2807925205600019</v>
      </c>
      <c r="H63" s="190">
        <f>'2a Aggregate costs'!I26</f>
        <v>1.2807925205600019</v>
      </c>
      <c r="I63" s="190">
        <f>'2a Aggregate costs'!J26</f>
        <v>1.335659353563418</v>
      </c>
      <c r="J63" s="190">
        <f>'2a Aggregate costs'!K26</f>
        <v>1.3237809601028736</v>
      </c>
      <c r="K63" s="190">
        <f>'2a Aggregate costs'!L26</f>
        <v>1.0338995283355803</v>
      </c>
      <c r="L63" s="190">
        <f>'2a Aggregate costs'!M26</f>
        <v>1.0338995283355803</v>
      </c>
      <c r="M63" s="190">
        <f>'2a Aggregate costs'!N26</f>
        <v>1.1449392746201887</v>
      </c>
      <c r="N63" s="190">
        <f>'2a Aggregate costs'!O26</f>
        <v>1.1446873714788544</v>
      </c>
      <c r="O63" s="44"/>
      <c r="P63" s="190">
        <f>'2a Aggregate costs'!Q26</f>
        <v>1.1446873714788544</v>
      </c>
      <c r="Q63" s="190">
        <f>'2a Aggregate costs'!R26</f>
        <v>1.1852279541409441</v>
      </c>
      <c r="R63" s="190">
        <f>'2a Aggregate costs'!S26</f>
        <v>1.2188247882877752</v>
      </c>
      <c r="S63" s="190">
        <f>'2a Aggregate costs'!T26</f>
        <v>1.4914429930722879</v>
      </c>
      <c r="T63" s="190">
        <f>'2a Aggregate costs'!U26</f>
        <v>1.4265065757514408</v>
      </c>
      <c r="U63" s="190">
        <f>'2a Aggregate costs'!V26</f>
        <v>1.4044621556312693</v>
      </c>
      <c r="V63" s="190">
        <f>'2a Aggregate costs'!W26</f>
        <v>1.406307692740828</v>
      </c>
      <c r="W63" s="190">
        <f>'2a Aggregate costs'!X26</f>
        <v>1.7539761922050034</v>
      </c>
      <c r="X63" s="190" t="str">
        <f>'2a Aggregate costs'!Y26</f>
        <v>-</v>
      </c>
      <c r="Y63" s="190" t="str">
        <f>'2a Aggregate costs'!Z26</f>
        <v>-</v>
      </c>
      <c r="Z63" s="190" t="str">
        <f>'2a Aggregate costs'!AA26</f>
        <v>-</v>
      </c>
    </row>
    <row r="64" spans="1:26">
      <c r="A64" s="25"/>
      <c r="B64" s="349"/>
      <c r="C64" s="202" t="s">
        <v>16</v>
      </c>
      <c r="D64" s="173" t="s">
        <v>73</v>
      </c>
      <c r="E64" s="349"/>
      <c r="F64" s="44"/>
      <c r="G64" s="190">
        <f>'2a Aggregate costs'!H27</f>
        <v>6.5567588596821027</v>
      </c>
      <c r="H64" s="190">
        <f>'2a Aggregate costs'!I27</f>
        <v>6.5567588596821027</v>
      </c>
      <c r="I64" s="190">
        <f>'2a Aggregate costs'!J27</f>
        <v>6.6197359495950758</v>
      </c>
      <c r="J64" s="190">
        <f>'2a Aggregate costs'!K27</f>
        <v>6.6197359495950758</v>
      </c>
      <c r="K64" s="190">
        <f>'2a Aggregate costs'!L27</f>
        <v>6.6995028867368616</v>
      </c>
      <c r="L64" s="190">
        <f>'2a Aggregate costs'!M27</f>
        <v>6.6995028867368616</v>
      </c>
      <c r="M64" s="190">
        <f>'2a Aggregate costs'!N27</f>
        <v>7.1131218301273513</v>
      </c>
      <c r="N64" s="190">
        <f>'2a Aggregate costs'!O27</f>
        <v>7.1131218301273513</v>
      </c>
      <c r="O64" s="44"/>
      <c r="P64" s="190">
        <f>'2a Aggregate costs'!Q27</f>
        <v>7.1131218301273513</v>
      </c>
      <c r="Q64" s="190">
        <f>'2a Aggregate costs'!R27</f>
        <v>7.2804579515147188</v>
      </c>
      <c r="R64" s="190">
        <f>'2a Aggregate costs'!S27</f>
        <v>7.1935840895118579</v>
      </c>
      <c r="S64" s="190">
        <f>'2a Aggregate costs'!T27</f>
        <v>7.3593999937099728</v>
      </c>
      <c r="T64" s="190">
        <f>'2a Aggregate costs'!U27</f>
        <v>7.0492243060839304</v>
      </c>
      <c r="U64" s="190">
        <f>'2a Aggregate costs'!V27</f>
        <v>7.1089669218364691</v>
      </c>
      <c r="V64" s="190">
        <f>'2a Aggregate costs'!W27</f>
        <v>6.9829560851947949</v>
      </c>
      <c r="W64" s="190">
        <f>'2a Aggregate costs'!X27</f>
        <v>9.6262235975887975</v>
      </c>
      <c r="X64" s="190" t="str">
        <f>'2a Aggregate costs'!Y27</f>
        <v/>
      </c>
      <c r="Y64" s="190" t="str">
        <f>'2a Aggregate costs'!Z27</f>
        <v/>
      </c>
      <c r="Z64" s="190" t="str">
        <f>'2a Aggregate costs'!AA27</f>
        <v/>
      </c>
    </row>
    <row r="65" spans="1:26">
      <c r="A65" s="25"/>
      <c r="B65" s="350"/>
      <c r="C65" s="202" t="s">
        <v>369</v>
      </c>
      <c r="D65" s="287" t="s">
        <v>73</v>
      </c>
      <c r="E65" s="350"/>
      <c r="F65" s="44"/>
      <c r="G65" s="190">
        <f>'2a Aggregate costs'!H28</f>
        <v>0</v>
      </c>
      <c r="H65" s="190">
        <f>'2a Aggregate costs'!I28</f>
        <v>0</v>
      </c>
      <c r="I65" s="190">
        <f>'2a Aggregate costs'!J28</f>
        <v>0</v>
      </c>
      <c r="J65" s="190">
        <f>'2a Aggregate costs'!K28</f>
        <v>0</v>
      </c>
      <c r="K65" s="190">
        <f>'2a Aggregate costs'!L28</f>
        <v>0</v>
      </c>
      <c r="L65" s="190">
        <f>'2a Aggregate costs'!M28</f>
        <v>0</v>
      </c>
      <c r="M65" s="190">
        <f>'2a Aggregate costs'!N28</f>
        <v>0</v>
      </c>
      <c r="N65" s="190">
        <f>'2a Aggregate costs'!O28</f>
        <v>0</v>
      </c>
      <c r="O65" s="44"/>
      <c r="P65" s="190">
        <f>'2a Aggregate costs'!Q28</f>
        <v>0</v>
      </c>
      <c r="Q65" s="190">
        <f>'2a Aggregate costs'!R28</f>
        <v>0</v>
      </c>
      <c r="R65" s="190">
        <f>'2a Aggregate costs'!S28</f>
        <v>0</v>
      </c>
      <c r="S65" s="190">
        <f>'2a Aggregate costs'!T28</f>
        <v>0</v>
      </c>
      <c r="T65" s="190">
        <f>'2a Aggregate costs'!U28</f>
        <v>0</v>
      </c>
      <c r="U65" s="190">
        <f>'2a Aggregate costs'!V28</f>
        <v>0</v>
      </c>
      <c r="V65" s="190">
        <f>'2a Aggregate costs'!W28</f>
        <v>0</v>
      </c>
      <c r="W65" s="190">
        <f>'2a Aggregate costs'!X28</f>
        <v>2.6928799999999997</v>
      </c>
      <c r="X65" s="190" t="str">
        <f>'2a Aggregate costs'!Y28</f>
        <v>-</v>
      </c>
      <c r="Y65" s="190" t="str">
        <f>'2a Aggregate costs'!Z28</f>
        <v>-</v>
      </c>
      <c r="Z65" s="190" t="str">
        <f>'2a Aggregate costs'!AA28</f>
        <v>-</v>
      </c>
    </row>
    <row r="66" spans="1:26" s="25" customFormat="1"/>
    <row r="67" spans="1:26">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s="120" customFormat="1">
      <c r="B68" s="121" t="s">
        <v>205</v>
      </c>
    </row>
    <row r="69" spans="1:26" s="25" customFormat="1">
      <c r="B69" s="118"/>
    </row>
    <row r="70" spans="1:26" s="25" customFormat="1"/>
    <row r="71" spans="1:26" s="25" customFormat="1" ht="27">
      <c r="B71" s="176" t="s">
        <v>203</v>
      </c>
      <c r="C71" s="201" t="s">
        <v>0</v>
      </c>
      <c r="D71" s="174" t="s">
        <v>27</v>
      </c>
      <c r="E71" s="178" t="s">
        <v>171</v>
      </c>
      <c r="F71" s="44"/>
      <c r="G71" s="179" t="s">
        <v>88</v>
      </c>
      <c r="H71" s="179" t="s">
        <v>89</v>
      </c>
      <c r="I71" s="179" t="s">
        <v>52</v>
      </c>
    </row>
    <row r="72" spans="1:26" s="25" customFormat="1">
      <c r="B72" s="344" t="s">
        <v>238</v>
      </c>
      <c r="C72" s="202" t="s">
        <v>12</v>
      </c>
      <c r="D72" s="348" t="s">
        <v>177</v>
      </c>
      <c r="E72" s="351"/>
      <c r="F72" s="44"/>
      <c r="G72" s="145">
        <f>'3a Demand'!$C$9*((G51*'3a Demand'!$C$17)+(H51*'3a Demand'!$D$17))</f>
        <v>39.856246279654741</v>
      </c>
      <c r="H72" s="145">
        <f>'3a Demand'!$C$9*((I51*'3a Demand'!$C$17)+(J51*'3a Demand'!$D$17))</f>
        <v>48.299415355155737</v>
      </c>
      <c r="I72" s="145">
        <f>'3a Demand'!$C$9*((K51*'3a Demand'!$C$17)+(L51*'3a Demand'!$D$17))</f>
        <v>57.788612295619139</v>
      </c>
    </row>
    <row r="73" spans="1:26" s="25" customFormat="1">
      <c r="B73" s="344"/>
      <c r="C73" s="202" t="s">
        <v>13</v>
      </c>
      <c r="D73" s="349"/>
      <c r="E73" s="351"/>
      <c r="F73" s="44"/>
      <c r="G73" s="145">
        <f>'3a Demand'!$C$9*((G52*'3a Demand'!$C$17)+(H52*'3a Demand'!$D$17))</f>
        <v>0.13467189887960679</v>
      </c>
      <c r="H73" s="145">
        <f>'3a Demand'!$C$9*((I52*'3a Demand'!$C$17)+(J52*'3a Demand'!$D$17))</f>
        <v>2.4831667787126381</v>
      </c>
      <c r="I73" s="145">
        <f>'3a Demand'!$C$9*((K52*'3a Demand'!$C$17)+(L52*'3a Demand'!$D$17))</f>
        <v>8.3250055785085859</v>
      </c>
    </row>
    <row r="74" spans="1:26" s="25" customFormat="1">
      <c r="B74" s="344"/>
      <c r="C74" s="202" t="s">
        <v>14</v>
      </c>
      <c r="D74" s="349"/>
      <c r="E74" s="351"/>
      <c r="F74" s="44"/>
      <c r="G74" s="145">
        <f>'3a Demand'!$C$9*((G53*'3a Demand'!$C$17)+(H53*'3a Demand'!$D$17))</f>
        <v>9.6192301857649181</v>
      </c>
      <c r="H74" s="145">
        <f>'3a Demand'!$C$9*((I53*'3a Demand'!$C$17)+(J53*'3a Demand'!$D$17))</f>
        <v>16.035436811816385</v>
      </c>
      <c r="I74" s="145">
        <f>'3a Demand'!$C$9*((K53*'3a Demand'!$C$17)+(L53*'3a Demand'!$D$17))</f>
        <v>14.38921237332776</v>
      </c>
    </row>
    <row r="75" spans="1:26" s="25" customFormat="1">
      <c r="B75" s="344"/>
      <c r="C75" s="202" t="s">
        <v>15</v>
      </c>
      <c r="D75" s="349"/>
      <c r="E75" s="351"/>
      <c r="F75" s="44"/>
      <c r="G75" s="145">
        <f>'3a Demand'!$C$9*((G54*'3a Demand'!$C$17)+(H54*'3a Demand'!$D$17))</f>
        <v>11.781999033565574</v>
      </c>
      <c r="H75" s="145">
        <f>'3a Demand'!$C$9*((I54*'3a Demand'!$C$17)+(J54*'3a Demand'!$D$17))</f>
        <v>11.845584599499011</v>
      </c>
      <c r="I75" s="145">
        <f>'3a Demand'!$C$9*((K54*'3a Demand'!$C$17)+(L54*'3a Demand'!$D$17))</f>
        <v>9.4283615533623824</v>
      </c>
    </row>
    <row r="76" spans="1:26" s="25" customFormat="1">
      <c r="B76" s="344"/>
      <c r="C76" s="202" t="s">
        <v>16</v>
      </c>
      <c r="D76" s="349"/>
      <c r="E76" s="351"/>
      <c r="F76" s="44"/>
      <c r="G76" s="145">
        <f>((G55*'3a Demand'!$C$17)+(H55*'3a Demand'!$D$17))</f>
        <v>6.5567588596821036</v>
      </c>
      <c r="H76" s="145">
        <f>((I55*'3a Demand'!$C$17)+(J55*'3a Demand'!$D$17))</f>
        <v>6.6197359495950767</v>
      </c>
      <c r="I76" s="145">
        <f>((K55*'3a Demand'!$C$17)+(L55*'3a Demand'!$D$17))</f>
        <v>6.6995028867368625</v>
      </c>
    </row>
    <row r="77" spans="1:26" s="25" customFormat="1">
      <c r="B77" s="344"/>
      <c r="C77" s="202" t="s">
        <v>17</v>
      </c>
      <c r="D77" s="349"/>
      <c r="E77" s="351"/>
      <c r="F77" s="44"/>
      <c r="G77" s="145">
        <f>'3a Demand'!$C$9*((G56*'3a Demand'!$C$17)+(H56*'3a Demand'!$D$17))</f>
        <v>0.73069317557103552</v>
      </c>
      <c r="H77" s="145">
        <f>'3a Demand'!$C$9*((I56*'3a Demand'!$C$17)+(J56*'3a Demand'!$D$17))</f>
        <v>0.76126450113577537</v>
      </c>
      <c r="I77" s="145">
        <f>'3a Demand'!$C$9*((K56*'3a Demand'!$C$17)+(L56*'3a Demand'!$D$17))</f>
        <v>0.78096913824533987</v>
      </c>
    </row>
    <row r="78" spans="1:26" s="25" customFormat="1">
      <c r="B78" s="344"/>
      <c r="C78" s="203" t="s">
        <v>204</v>
      </c>
      <c r="D78" s="349"/>
      <c r="E78" s="351"/>
      <c r="F78" s="44"/>
      <c r="G78" s="177">
        <f>(AVERAGE(G14:G27)*'3a Demand'!C17)+(AVERAGE(H14:H27)*'3a Demand'!D17)</f>
        <v>68.679599433117971</v>
      </c>
      <c r="H78" s="177">
        <f>(AVERAGE(I14:I27)*'3a Demand'!C17)+(AVERAGE(J14:J27)*'3a Demand'!D17)</f>
        <v>86.044603995914628</v>
      </c>
      <c r="I78" s="177">
        <f>(AVERAGE(K14:K27)*'3a Demand'!C17)+(AVERAGE(L14:L27)*'3a Demand'!D17)</f>
        <v>97.411663825800048</v>
      </c>
    </row>
    <row r="79" spans="1:26" s="25" customFormat="1">
      <c r="B79" s="335" t="s">
        <v>239</v>
      </c>
      <c r="C79" s="202" t="s">
        <v>12</v>
      </c>
      <c r="D79" s="349"/>
      <c r="E79" s="351"/>
      <c r="F79" s="44"/>
      <c r="G79" s="145">
        <f>'3a Demand'!$C$10*((G57*'3a Demand'!$C$18)+(H57*'3a Demand'!$D$18))</f>
        <v>53.998364769631209</v>
      </c>
      <c r="H79" s="145">
        <f>'3a Demand'!$C$10*((I57*'3a Demand'!$C$18)+(J57*'3a Demand'!$D$18))</f>
        <v>65.437736574754297</v>
      </c>
      <c r="I79" s="145">
        <f>'3a Demand'!$C$10*((K57*'3a Demand'!$C$18)+(L57*'3a Demand'!$D$18))</f>
        <v>78.294515797066808</v>
      </c>
    </row>
    <row r="80" spans="1:26" s="25" customFormat="1">
      <c r="B80" s="336"/>
      <c r="C80" s="202" t="s">
        <v>13</v>
      </c>
      <c r="D80" s="349"/>
      <c r="E80" s="351"/>
      <c r="F80" s="44"/>
      <c r="G80" s="145">
        <f>'3a Demand'!$C$10*((G58*'3a Demand'!$C$18)+(H58*'3a Demand'!$D$18))</f>
        <v>0.18220021242741269</v>
      </c>
      <c r="H80" s="145">
        <f>'3a Demand'!$C$10*((I58*'3a Demand'!$C$18)+(J58*'3a Demand'!$D$18))</f>
        <v>3.4353060223309138</v>
      </c>
      <c r="I80" s="145">
        <f>'3a Demand'!$C$10*((K58*'3a Demand'!$C$18)+(L58*'3a Demand'!$D$18))</f>
        <v>11.491036016875723</v>
      </c>
    </row>
    <row r="81" spans="2:9" s="25" customFormat="1">
      <c r="B81" s="336"/>
      <c r="C81" s="202" t="s">
        <v>14</v>
      </c>
      <c r="D81" s="349"/>
      <c r="E81" s="351"/>
      <c r="F81" s="44"/>
      <c r="G81" s="145">
        <f>'3a Demand'!$C$10*((G59*'3a Demand'!$C$18)+(H59*'3a Demand'!$D$18))</f>
        <v>13.032505412971826</v>
      </c>
      <c r="H81" s="145">
        <f>'3a Demand'!$C$10*((I59*'3a Demand'!$C$18)+(J59*'3a Demand'!$D$18))</f>
        <v>21.7254305192351</v>
      </c>
      <c r="I81" s="145">
        <f>'3a Demand'!$C$10*((K59*'3a Demand'!$C$18)+(L59*'3a Demand'!$D$18))</f>
        <v>19.511538854455289</v>
      </c>
    </row>
    <row r="82" spans="2:9" s="25" customFormat="1">
      <c r="B82" s="336"/>
      <c r="C82" s="202" t="s">
        <v>15</v>
      </c>
      <c r="D82" s="349"/>
      <c r="E82" s="351"/>
      <c r="F82" s="44"/>
      <c r="G82" s="145">
        <f>'3a Demand'!$C$10*((G60*'3a Demand'!$C$18)+(H60*'3a Demand'!$D$18))</f>
        <v>15.962708368056587</v>
      </c>
      <c r="H82" s="145">
        <f>'3a Demand'!$C$10*((I60*'3a Demand'!$C$18)+(J60*'3a Demand'!$D$18))</f>
        <v>16.043473265485858</v>
      </c>
      <c r="I82" s="145">
        <f>'3a Demand'!$C$10*((K60*'3a Demand'!$C$18)+(L60*'3a Demand'!$D$18))</f>
        <v>12.77390920132968</v>
      </c>
    </row>
    <row r="83" spans="2:9" s="25" customFormat="1">
      <c r="B83" s="336"/>
      <c r="C83" s="202" t="s">
        <v>16</v>
      </c>
      <c r="D83" s="349"/>
      <c r="E83" s="351"/>
      <c r="F83" s="44"/>
      <c r="G83" s="145">
        <f>((G61*'3a Demand'!$C$18)+(H61*'3a Demand'!$D$18))</f>
        <v>6.5567588596821027</v>
      </c>
      <c r="H83" s="145">
        <f>((I61*'3a Demand'!$C$18)+(J61*'3a Demand'!$D$18))</f>
        <v>6.6197359495950767</v>
      </c>
      <c r="I83" s="145">
        <f>((K61*'3a Demand'!$C$18)+(L61*'3a Demand'!$D$18))</f>
        <v>6.6995028867368607</v>
      </c>
    </row>
    <row r="84" spans="2:9" s="25" customFormat="1">
      <c r="B84" s="336"/>
      <c r="C84" s="202" t="s">
        <v>17</v>
      </c>
      <c r="D84" s="349"/>
      <c r="E84" s="351"/>
      <c r="F84" s="44"/>
      <c r="G84" s="145">
        <f>'3a Demand'!$C$10*((G62*'3a Demand'!$C$18)+(H62*'3a Demand'!$D$18))</f>
        <v>0.98792297635358117</v>
      </c>
      <c r="H84" s="145">
        <f>'3a Demand'!$C$10*((I62*'3a Demand'!$C$18)+(J62*'3a Demand'!$D$18))</f>
        <v>1.0315161651082234</v>
      </c>
      <c r="I84" s="145">
        <f>'3a Demand'!$C$10*((K62*'3a Demand'!$C$18)+(L62*'3a Demand'!$D$18))</f>
        <v>1.0558090067924109</v>
      </c>
    </row>
    <row r="85" spans="2:9" s="25" customFormat="1">
      <c r="B85" s="336"/>
      <c r="C85" s="203" t="s">
        <v>204</v>
      </c>
      <c r="D85" s="349"/>
      <c r="E85" s="351"/>
      <c r="F85" s="44"/>
      <c r="G85" s="177">
        <f>(AVERAGE(G28:G41)*'3a Demand'!C18)+(AVERAGE(H28:H41)*'3a Demand'!D18)</f>
        <v>90.720460599122703</v>
      </c>
      <c r="H85" s="177">
        <f>(AVERAGE(I28:I41)*'3a Demand'!C18)+(AVERAGE(J28:J41)*'3a Demand'!D18)</f>
        <v>114.29319849650949</v>
      </c>
      <c r="I85" s="177">
        <f>(AVERAGE(K28:K41)*'3a Demand'!C18)+(AVERAGE(L28:L41)*'3a Demand'!D18)</f>
        <v>129.8263117632568</v>
      </c>
    </row>
    <row r="86" spans="2:9" s="25" customFormat="1">
      <c r="B86" s="338" t="s">
        <v>45</v>
      </c>
      <c r="C86" s="202" t="s">
        <v>15</v>
      </c>
      <c r="D86" s="349"/>
      <c r="E86" s="351"/>
      <c r="F86" s="44"/>
      <c r="G86" s="145">
        <f>'3a Demand'!$C$11*((G63*'3a Demand'!$C$19)+(H63*'3a Demand'!$D$19))</f>
        <v>15.369510236881789</v>
      </c>
      <c r="H86" s="145">
        <f>'3a Demand'!$C$11*((I63*'3a Demand'!$C$19)+(J63*'3a Demand'!$D$19))</f>
        <v>15.920595779679616</v>
      </c>
      <c r="I86" s="145">
        <f>'3a Demand'!$C$11*((K63*'3a Demand'!$C$19)+(L63*'3a Demand'!$D$19))</f>
        <v>12.406794332085205</v>
      </c>
    </row>
    <row r="87" spans="2:9" s="25" customFormat="1">
      <c r="B87" s="338"/>
      <c r="C87" s="202" t="s">
        <v>16</v>
      </c>
      <c r="D87" s="349"/>
      <c r="E87" s="351"/>
      <c r="F87" s="44"/>
      <c r="G87" s="145">
        <f>((G64*'3a Demand'!$C$19)+(H64*'3a Demand'!$D$19))</f>
        <v>6.5567588554850307</v>
      </c>
      <c r="H87" s="145">
        <f>((I64*'3a Demand'!$C$19)+(J64*'3a Demand'!$D$19))</f>
        <v>6.6197359453576921</v>
      </c>
      <c r="I87" s="145">
        <f>((K64*'3a Demand'!$C$19)+(L64*'3a Demand'!$D$19))</f>
        <v>6.6995028824484173</v>
      </c>
    </row>
    <row r="88" spans="2:9" s="25" customFormat="1">
      <c r="B88" s="338"/>
      <c r="C88" s="203" t="s">
        <v>204</v>
      </c>
      <c r="D88" s="350"/>
      <c r="E88" s="351"/>
      <c r="F88" s="44"/>
      <c r="G88" s="177">
        <f>(G42*'3a Demand'!C19)+(H42*'3a Demand'!D19)</f>
        <v>21.926269092366816</v>
      </c>
      <c r="H88" s="177">
        <f>I42*'3a Demand'!C19+J42*'3a Demand'!D19</f>
        <v>22.540331725037305</v>
      </c>
      <c r="I88" s="177">
        <f>K42*'3a Demand'!C19+L42*'3a Demand'!D19</f>
        <v>19.106297214533623</v>
      </c>
    </row>
    <row r="89" spans="2:9" s="25" customFormat="1"/>
    <row r="90" spans="2:9" s="25" customFormat="1"/>
    <row r="91" spans="2:9" s="25" customFormat="1"/>
    <row r="92" spans="2:9" s="25" customFormat="1"/>
  </sheetData>
  <mergeCells count="30">
    <mergeCell ref="B63:B65"/>
    <mergeCell ref="E51:E65"/>
    <mergeCell ref="B86:B88"/>
    <mergeCell ref="D72:D88"/>
    <mergeCell ref="E72:E88"/>
    <mergeCell ref="B79:B85"/>
    <mergeCell ref="B72:B78"/>
    <mergeCell ref="B46:B50"/>
    <mergeCell ref="E46:E47"/>
    <mergeCell ref="B51:B56"/>
    <mergeCell ref="B57:B62"/>
    <mergeCell ref="C46:C50"/>
    <mergeCell ref="B3:I3"/>
    <mergeCell ref="C9:C13"/>
    <mergeCell ref="B14:B27"/>
    <mergeCell ref="B28:B41"/>
    <mergeCell ref="D14:D42"/>
    <mergeCell ref="E14:E42"/>
    <mergeCell ref="B9:B13"/>
    <mergeCell ref="D9:D13"/>
    <mergeCell ref="E9:E10"/>
    <mergeCell ref="G9:N9"/>
    <mergeCell ref="P9:Z9"/>
    <mergeCell ref="G10:N10"/>
    <mergeCell ref="P10:Z10"/>
    <mergeCell ref="D46:D50"/>
    <mergeCell ref="G47:N47"/>
    <mergeCell ref="P47:Z47"/>
    <mergeCell ref="G46:N46"/>
    <mergeCell ref="P46:Z4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autoPageBreaks="0"/>
  </sheetPr>
  <dimension ref="A1"/>
  <sheetViews>
    <sheetView workbookViewId="0"/>
  </sheetViews>
  <sheetFormatPr defaultRowHeight="13.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autoPageBreaks="0" fitToPage="1"/>
  </sheetPr>
  <dimension ref="A1:AC129"/>
  <sheetViews>
    <sheetView topLeftCell="R72" zoomScale="80" zoomScaleNormal="80" workbookViewId="0">
      <selection activeCell="X76" sqref="X76"/>
    </sheetView>
  </sheetViews>
  <sheetFormatPr defaultColWidth="0" defaultRowHeight="13.5" zeroHeight="1"/>
  <cols>
    <col min="1" max="1" width="2.4609375" customWidth="1"/>
    <col min="2" max="2" width="25.15234375" customWidth="1"/>
    <col min="3" max="3" width="15" customWidth="1"/>
    <col min="4" max="4" width="11.3828125" customWidth="1"/>
    <col min="5" max="5" width="26" customWidth="1"/>
    <col min="6" max="6" width="23.61328125" customWidth="1"/>
    <col min="7" max="7" width="1.3828125" customWidth="1"/>
    <col min="8" max="15" width="15.61328125" customWidth="1"/>
    <col min="16" max="16" width="1.3828125" customWidth="1"/>
    <col min="17" max="27" width="15.61328125" customWidth="1"/>
    <col min="28" max="28" width="9" customWidth="1"/>
    <col min="29" max="29" width="0" hidden="1" customWidth="1"/>
    <col min="30" max="16384" width="9" hidden="1"/>
  </cols>
  <sheetData>
    <row r="1" spans="1:27" s="2" customFormat="1" ht="12.75" customHeight="1"/>
    <row r="2" spans="1:27" s="2" customFormat="1" ht="18.75" customHeight="1">
      <c r="B2" s="57" t="s">
        <v>184</v>
      </c>
      <c r="C2" s="57"/>
      <c r="D2" s="57"/>
      <c r="E2" s="57"/>
      <c r="F2" s="57"/>
      <c r="G2" s="57"/>
      <c r="H2" s="57"/>
      <c r="P2" s="57"/>
    </row>
    <row r="3" spans="1:27" s="2" customFormat="1" ht="28.5" customHeight="1">
      <c r="B3" s="333" t="s">
        <v>243</v>
      </c>
      <c r="C3" s="333"/>
      <c r="D3" s="333"/>
      <c r="E3" s="333"/>
      <c r="F3" s="333"/>
      <c r="G3" s="333"/>
      <c r="H3" s="333"/>
      <c r="I3" s="333"/>
      <c r="J3" s="333"/>
      <c r="K3" s="56"/>
      <c r="L3" s="56"/>
      <c r="M3" s="56"/>
      <c r="N3" s="56"/>
      <c r="O3" s="56"/>
      <c r="P3" s="56"/>
      <c r="Q3" s="56"/>
      <c r="R3" s="56"/>
      <c r="S3" s="56"/>
      <c r="T3" s="56"/>
      <c r="U3" s="56"/>
      <c r="V3" s="56"/>
      <c r="W3" s="56"/>
      <c r="X3" s="56"/>
      <c r="Y3" s="56"/>
      <c r="Z3" s="56"/>
      <c r="AA3" s="56"/>
    </row>
    <row r="4" spans="1:27" s="2" customFormat="1" ht="12.75" customHeight="1"/>
    <row r="5" spans="1:27" s="25" customFormat="1">
      <c r="I5" s="88"/>
      <c r="J5" s="94"/>
      <c r="K5" s="94"/>
      <c r="L5" s="94"/>
      <c r="M5" s="94"/>
      <c r="N5" s="94"/>
      <c r="O5" s="94"/>
      <c r="S5" s="88"/>
    </row>
    <row r="6" spans="1:27" s="25" customFormat="1"/>
    <row r="7" spans="1:27" s="120" customFormat="1">
      <c r="B7" s="121" t="s">
        <v>149</v>
      </c>
      <c r="C7" s="121"/>
    </row>
    <row r="8" spans="1:27" s="25" customFormat="1">
      <c r="B8" s="26"/>
      <c r="C8" s="26"/>
      <c r="D8" s="26"/>
    </row>
    <row r="9" spans="1:27" s="4" customFormat="1">
      <c r="A9" s="25"/>
      <c r="B9" s="340" t="s">
        <v>203</v>
      </c>
      <c r="C9" s="370" t="s">
        <v>0</v>
      </c>
      <c r="D9" s="371"/>
      <c r="E9" s="329" t="s">
        <v>27</v>
      </c>
      <c r="F9" s="341"/>
      <c r="G9" s="119"/>
      <c r="H9" s="356" t="s">
        <v>231</v>
      </c>
      <c r="I9" s="357"/>
      <c r="J9" s="357"/>
      <c r="K9" s="357"/>
      <c r="L9" s="357"/>
      <c r="M9" s="357"/>
      <c r="N9" s="357"/>
      <c r="O9" s="358"/>
      <c r="P9" s="188"/>
      <c r="Q9" s="320" t="s">
        <v>232</v>
      </c>
      <c r="R9" s="321"/>
      <c r="S9" s="321"/>
      <c r="T9" s="321"/>
      <c r="U9" s="321"/>
      <c r="V9" s="321"/>
      <c r="W9" s="321"/>
      <c r="X9" s="321"/>
      <c r="Y9" s="321"/>
      <c r="Z9" s="321"/>
      <c r="AA9" s="322"/>
    </row>
    <row r="10" spans="1:27" s="4" customFormat="1" ht="12.75" customHeight="1">
      <c r="A10" s="25"/>
      <c r="B10" s="340"/>
      <c r="C10" s="372"/>
      <c r="D10" s="373"/>
      <c r="E10" s="329"/>
      <c r="F10" s="341"/>
      <c r="G10" s="119"/>
      <c r="H10" s="323" t="s">
        <v>233</v>
      </c>
      <c r="I10" s="324"/>
      <c r="J10" s="324"/>
      <c r="K10" s="324"/>
      <c r="L10" s="324"/>
      <c r="M10" s="324"/>
      <c r="N10" s="324"/>
      <c r="O10" s="325"/>
      <c r="P10" s="188"/>
      <c r="Q10" s="326" t="s">
        <v>234</v>
      </c>
      <c r="R10" s="327"/>
      <c r="S10" s="327"/>
      <c r="T10" s="327"/>
      <c r="U10" s="327"/>
      <c r="V10" s="327"/>
      <c r="W10" s="327"/>
      <c r="X10" s="327"/>
      <c r="Y10" s="327"/>
      <c r="Z10" s="327"/>
      <c r="AA10" s="328"/>
    </row>
    <row r="11" spans="1:27" s="4" customFormat="1" ht="23">
      <c r="A11" s="25"/>
      <c r="B11" s="340"/>
      <c r="C11" s="372"/>
      <c r="D11" s="373"/>
      <c r="E11" s="329"/>
      <c r="F11" s="133" t="s">
        <v>103</v>
      </c>
      <c r="G11" s="119"/>
      <c r="H11" s="49" t="s">
        <v>97</v>
      </c>
      <c r="I11" s="49" t="s">
        <v>99</v>
      </c>
      <c r="J11" s="49" t="s">
        <v>93</v>
      </c>
      <c r="K11" s="49" t="s">
        <v>94</v>
      </c>
      <c r="L11" s="49" t="s">
        <v>47</v>
      </c>
      <c r="M11" s="50" t="s">
        <v>46</v>
      </c>
      <c r="N11" s="49" t="s">
        <v>48</v>
      </c>
      <c r="O11" s="49" t="s">
        <v>168</v>
      </c>
      <c r="P11" s="119"/>
      <c r="Q11" s="45" t="s">
        <v>224</v>
      </c>
      <c r="R11" s="45" t="s">
        <v>2</v>
      </c>
      <c r="S11" s="45" t="s">
        <v>3</v>
      </c>
      <c r="T11" s="51" t="s">
        <v>4</v>
      </c>
      <c r="U11" s="45" t="s">
        <v>5</v>
      </c>
      <c r="V11" s="45" t="s">
        <v>6</v>
      </c>
      <c r="W11" s="45" t="s">
        <v>7</v>
      </c>
      <c r="X11" s="45" t="s">
        <v>8</v>
      </c>
      <c r="Y11" s="45" t="s">
        <v>9</v>
      </c>
      <c r="Z11" s="45" t="s">
        <v>10</v>
      </c>
      <c r="AA11" s="45" t="s">
        <v>11</v>
      </c>
    </row>
    <row r="12" spans="1:27" s="3" customFormat="1" ht="12.75" customHeight="1">
      <c r="A12" s="26"/>
      <c r="B12" s="340"/>
      <c r="C12" s="372"/>
      <c r="D12" s="373"/>
      <c r="E12" s="329"/>
      <c r="F12" s="133" t="s">
        <v>49</v>
      </c>
      <c r="G12" s="119"/>
      <c r="H12" s="47" t="s">
        <v>98</v>
      </c>
      <c r="I12" s="47" t="s">
        <v>90</v>
      </c>
      <c r="J12" s="47" t="s">
        <v>91</v>
      </c>
      <c r="K12" s="47" t="s">
        <v>92</v>
      </c>
      <c r="L12" s="47" t="s">
        <v>50</v>
      </c>
      <c r="M12" s="48" t="s">
        <v>51</v>
      </c>
      <c r="N12" s="47" t="s">
        <v>18</v>
      </c>
      <c r="O12" s="47" t="s">
        <v>169</v>
      </c>
      <c r="P12" s="119"/>
      <c r="Q12" s="47" t="s">
        <v>104</v>
      </c>
      <c r="R12" s="47" t="s">
        <v>19</v>
      </c>
      <c r="S12" s="47" t="s">
        <v>40</v>
      </c>
      <c r="T12" s="52" t="s">
        <v>20</v>
      </c>
      <c r="U12" s="47" t="s">
        <v>41</v>
      </c>
      <c r="V12" s="47" t="s">
        <v>21</v>
      </c>
      <c r="W12" s="47" t="s">
        <v>42</v>
      </c>
      <c r="X12" s="47" t="s">
        <v>22</v>
      </c>
      <c r="Y12" s="47" t="s">
        <v>43</v>
      </c>
      <c r="Z12" s="47" t="s">
        <v>23</v>
      </c>
      <c r="AA12" s="47" t="s">
        <v>44</v>
      </c>
    </row>
    <row r="13" spans="1:27" s="3" customFormat="1" ht="30.75" customHeight="1">
      <c r="A13" s="26"/>
      <c r="B13" s="340"/>
      <c r="C13" s="374"/>
      <c r="D13" s="375"/>
      <c r="E13" s="329"/>
      <c r="F13" s="134" t="s">
        <v>171</v>
      </c>
      <c r="G13" s="119"/>
      <c r="H13" s="45" t="s">
        <v>88</v>
      </c>
      <c r="I13" s="45" t="s">
        <v>88</v>
      </c>
      <c r="J13" s="45" t="s">
        <v>89</v>
      </c>
      <c r="K13" s="45" t="s">
        <v>89</v>
      </c>
      <c r="L13" s="45" t="s">
        <v>52</v>
      </c>
      <c r="M13" s="46" t="s">
        <v>52</v>
      </c>
      <c r="N13" s="45" t="s">
        <v>34</v>
      </c>
      <c r="O13" s="45" t="s">
        <v>34</v>
      </c>
      <c r="P13" s="119"/>
      <c r="Q13" s="45" t="s">
        <v>86</v>
      </c>
      <c r="R13" s="45" t="s">
        <v>35</v>
      </c>
      <c r="S13" s="45" t="s">
        <v>35</v>
      </c>
      <c r="T13" s="51" t="s">
        <v>36</v>
      </c>
      <c r="U13" s="45" t="s">
        <v>36</v>
      </c>
      <c r="V13" s="45" t="s">
        <v>37</v>
      </c>
      <c r="W13" s="45" t="s">
        <v>37</v>
      </c>
      <c r="X13" s="45" t="s">
        <v>38</v>
      </c>
      <c r="Y13" s="45" t="s">
        <v>38</v>
      </c>
      <c r="Z13" s="45" t="s">
        <v>39</v>
      </c>
      <c r="AA13" s="45" t="s">
        <v>39</v>
      </c>
    </row>
    <row r="14" spans="1:27" ht="12.75" customHeight="1">
      <c r="A14" s="25"/>
      <c r="B14" s="344" t="s">
        <v>238</v>
      </c>
      <c r="C14" s="338" t="s">
        <v>12</v>
      </c>
      <c r="D14" s="338"/>
      <c r="E14" s="151" t="s">
        <v>109</v>
      </c>
      <c r="F14" s="348"/>
      <c r="G14" s="44"/>
      <c r="H14" s="27">
        <f>'3b RO'!H18</f>
        <v>12.858367999999999</v>
      </c>
      <c r="I14" s="27">
        <f>'3b RO'!I18</f>
        <v>12.855699999999999</v>
      </c>
      <c r="J14" s="27">
        <f>'3b RO'!J18</f>
        <v>15.581108399999998</v>
      </c>
      <c r="K14" s="27">
        <f>'3b RO'!K18</f>
        <v>15.57996</v>
      </c>
      <c r="L14" s="27">
        <f>'3b RO'!L18</f>
        <v>18.640526740000002</v>
      </c>
      <c r="M14" s="27">
        <f>'3b RO'!M18</f>
        <v>18.642219999999998</v>
      </c>
      <c r="N14" s="27">
        <f>'3b RO'!N18</f>
        <v>22.102678517046183</v>
      </c>
      <c r="O14" s="27">
        <f>'3b RO'!O18</f>
        <v>22.098960000000002</v>
      </c>
      <c r="P14" s="44"/>
      <c r="Q14" s="27">
        <f>'3b RO'!Q18</f>
        <v>22.098960000000002</v>
      </c>
      <c r="R14" s="27">
        <f>'3b RO'!R18</f>
        <v>23.644631305063015</v>
      </c>
      <c r="S14" s="27">
        <f>'3b RO'!S18</f>
        <v>23.60952</v>
      </c>
      <c r="T14" s="27">
        <f>'3b RO'!T18</f>
        <v>23.652418974429146</v>
      </c>
      <c r="U14" s="27">
        <f>'3b RO'!U18</f>
        <v>23.573549999999997</v>
      </c>
      <c r="V14" s="27">
        <f>'3b RO'!V18</f>
        <v>24.983646662697712</v>
      </c>
      <c r="W14" s="27">
        <f>'3b RO'!W18</f>
        <v>24.993599999999997</v>
      </c>
      <c r="X14" s="27">
        <f>'3b RO'!X18</f>
        <v>25.836025060581413</v>
      </c>
      <c r="Y14" s="27" t="str">
        <f>'3b RO'!Y18</f>
        <v>-</v>
      </c>
      <c r="Z14" s="27" t="str">
        <f>'3b RO'!Z18</f>
        <v>-</v>
      </c>
      <c r="AA14" s="27" t="str">
        <f>'3b RO'!AA18</f>
        <v>-</v>
      </c>
    </row>
    <row r="15" spans="1:27">
      <c r="A15" s="25"/>
      <c r="B15" s="344"/>
      <c r="C15" s="338" t="s">
        <v>13</v>
      </c>
      <c r="D15" s="338"/>
      <c r="E15" s="151" t="s">
        <v>173</v>
      </c>
      <c r="F15" s="349"/>
      <c r="G15" s="44"/>
      <c r="H15" s="27">
        <f>IF('3c CfD'!I37="-","-",SUM('3c CfD'!I37:I38))</f>
        <v>3.9699999999999999E-2</v>
      </c>
      <c r="I15" s="27">
        <f>IF('3c CfD'!J37="-","-",SUM('3c CfD'!J37:J38))</f>
        <v>3.9699999999999999E-2</v>
      </c>
      <c r="J15" s="27">
        <f>IF('3c CfD'!K37="-","-",SUM('3c CfD'!K37:K38))</f>
        <v>0.88624199221266853</v>
      </c>
      <c r="K15" s="27">
        <f>IF('3c CfD'!L37="-","-",SUM('3c CfD'!L37:L38))</f>
        <v>0.61452338575891585</v>
      </c>
      <c r="L15" s="27">
        <f>IF('3c CfD'!M37="-","-",SUM('3c CfD'!M37:M38))</f>
        <v>2.6425686435687608</v>
      </c>
      <c r="M15" s="27">
        <f>IF('3c CfD'!N37="-","-",SUM('3c CfD'!N37:N38))</f>
        <v>2.3105825761839802</v>
      </c>
      <c r="N15" s="27">
        <f>IF('3c CfD'!O37="-","-",SUM('3c CfD'!O37:O38))</f>
        <v>4.4844789807473893</v>
      </c>
      <c r="O15" s="27">
        <f>IF('3c CfD'!P37="-","-",SUM('3c CfD'!P37:P38))</f>
        <v>3.8429143775623444</v>
      </c>
      <c r="P15" s="44"/>
      <c r="Q15" s="27">
        <f>IF('3c CfD'!R37="-","-",SUM('3c CfD'!R37:R38))</f>
        <v>3.8429143775623444</v>
      </c>
      <c r="R15" s="27">
        <f>IF('3c CfD'!S37="-","-",SUM('3c CfD'!S37:S38))</f>
        <v>5.7865413809372654</v>
      </c>
      <c r="S15" s="27">
        <f>IF('3c CfD'!T37="-","-",SUM('3c CfD'!T37:T38))</f>
        <v>5.9748466219515866</v>
      </c>
      <c r="T15" s="27">
        <f>IF('3c CfD'!U37="-","-",SUM('3c CfD'!U37:U38))</f>
        <v>8.5592853298719653</v>
      </c>
      <c r="U15" s="27">
        <f>IF('3c CfD'!V37="-","-",SUM('3c CfD'!V37:V38))</f>
        <v>9.4336964911410615</v>
      </c>
      <c r="V15" s="27">
        <f>IF('3c CfD'!W37="-","-",SUM('3c CfD'!W37:W38))</f>
        <v>10.965566142797362</v>
      </c>
      <c r="W15" s="27">
        <f>IF('3c CfD'!X37="-","-",SUM('3c CfD'!X37:X38))</f>
        <v>6.9604104116318721</v>
      </c>
      <c r="X15" s="27">
        <f>IF('3c CfD'!Y37="-","-",SUM('3c CfD'!Y37:Y38))</f>
        <v>8.6499999999999994E-2</v>
      </c>
      <c r="Y15" s="27" t="str">
        <f>IF('3c CfD'!Z37="-","-",SUM('3c CfD'!Z37:Z38))</f>
        <v>-</v>
      </c>
      <c r="Z15" s="27" t="str">
        <f>IF('3c CfD'!AA37="-","-",SUM('3c CfD'!AA37:AA38))</f>
        <v>-</v>
      </c>
      <c r="AA15" s="27" t="str">
        <f>IF('3c CfD'!AB37="-","-",SUM('3c CfD'!AB37:AB38))</f>
        <v>-</v>
      </c>
    </row>
    <row r="16" spans="1:27">
      <c r="A16" s="25"/>
      <c r="B16" s="344"/>
      <c r="C16" s="338" t="s">
        <v>14</v>
      </c>
      <c r="D16" s="338"/>
      <c r="E16" s="151" t="s">
        <v>109</v>
      </c>
      <c r="F16" s="349"/>
      <c r="G16" s="44"/>
      <c r="H16" s="27">
        <f>'3d FIT'!H18</f>
        <v>3.1029774792790059</v>
      </c>
      <c r="I16" s="27">
        <f>'3d FIT'!I18</f>
        <v>3.1029774792790059</v>
      </c>
      <c r="J16" s="27">
        <f>'3d FIT'!J18</f>
        <v>5.1727215521988335</v>
      </c>
      <c r="K16" s="27">
        <f>'3d FIT'!K18</f>
        <v>5.1727215521988335</v>
      </c>
      <c r="L16" s="27">
        <f>'3d FIT'!L18</f>
        <v>4.5823442285238185</v>
      </c>
      <c r="M16" s="27">
        <f>'3d FIT'!M18</f>
        <v>4.6868844010376698</v>
      </c>
      <c r="N16" s="27">
        <f>'3d FIT'!N18</f>
        <v>5.3125820560931691</v>
      </c>
      <c r="O16" s="27">
        <f>'3d FIT'!O18</f>
        <v>5.3125820560931691</v>
      </c>
      <c r="P16" s="44"/>
      <c r="Q16" s="27">
        <f>'3d FIT'!Q18</f>
        <v>5.3125820560931691</v>
      </c>
      <c r="R16" s="27">
        <f>'3d FIT'!R18</f>
        <v>5.8835962363334122</v>
      </c>
      <c r="S16" s="27">
        <f>'3d FIT'!S18</f>
        <v>6.1125706929592383</v>
      </c>
      <c r="T16" s="27">
        <f>'3d FIT'!T18</f>
        <v>6.209419523851972</v>
      </c>
      <c r="U16" s="27">
        <f>'3d FIT'!U18</f>
        <v>6.209419523851972</v>
      </c>
      <c r="V16" s="27">
        <f>'3i New FIT methodology'!O153</f>
        <v>6.8501864450773278</v>
      </c>
      <c r="W16" s="27">
        <f>'3i New FIT methodology'!P153</f>
        <v>6.8480043107034856</v>
      </c>
      <c r="X16" s="27">
        <f>'3i New FIT methodology'!Q153</f>
        <v>6.0338953603312691</v>
      </c>
      <c r="Y16" s="27" t="str">
        <f>'3i New FIT methodology'!R153</f>
        <v>-</v>
      </c>
      <c r="Z16" s="27" t="str">
        <f>'3i New FIT methodology'!S153</f>
        <v>-</v>
      </c>
      <c r="AA16" s="27" t="str">
        <f>'3i New FIT methodology'!T153</f>
        <v>-</v>
      </c>
    </row>
    <row r="17" spans="1:27" ht="12.75" customHeight="1">
      <c r="A17" s="25"/>
      <c r="B17" s="344"/>
      <c r="C17" s="338" t="s">
        <v>15</v>
      </c>
      <c r="D17" s="338"/>
      <c r="E17" s="151" t="s">
        <v>109</v>
      </c>
      <c r="F17" s="349"/>
      <c r="G17" s="44"/>
      <c r="H17" s="27">
        <f>'3e ECO'!H21</f>
        <v>3.800644849537282</v>
      </c>
      <c r="I17" s="27">
        <f>'3e ECO'!I21</f>
        <v>3.800644849537282</v>
      </c>
      <c r="J17" s="27">
        <f>'3e ECO'!J21</f>
        <v>3.840542773328024</v>
      </c>
      <c r="K17" s="27">
        <f>'3e ECO'!K21</f>
        <v>3.8063877486640387</v>
      </c>
      <c r="L17" s="27">
        <f>'3e ECO'!L21</f>
        <v>3.0414069526975425</v>
      </c>
      <c r="M17" s="27">
        <f>'3e ECO'!M21</f>
        <v>3.0414069526975425</v>
      </c>
      <c r="N17" s="27">
        <f>'3e ECO'!N21</f>
        <v>3.3175524355353234</v>
      </c>
      <c r="O17" s="27">
        <f>'3e ECO'!O21</f>
        <v>3.3378759371842848</v>
      </c>
      <c r="P17" s="44"/>
      <c r="Q17" s="27">
        <f>'3e ECO'!Q21</f>
        <v>3.3378759371842848</v>
      </c>
      <c r="R17" s="27">
        <f>'3e ECO'!R21</f>
        <v>3.458686192546887</v>
      </c>
      <c r="S17" s="27">
        <f>'3e ECO'!S21</f>
        <v>3.7058915530784011</v>
      </c>
      <c r="T17" s="27">
        <f>'3e ECO'!T21</f>
        <v>4.5347994584924356</v>
      </c>
      <c r="U17" s="27">
        <f>'3e ECO'!U21</f>
        <v>4.5210234547962456</v>
      </c>
      <c r="V17" s="27">
        <f>'3e ECO'!V21</f>
        <v>4.4511581333846166</v>
      </c>
      <c r="W17" s="27">
        <f>'3e ECO'!W21</f>
        <v>4.3254615450700591</v>
      </c>
      <c r="X17" s="27">
        <f>'3e ECO'!X21</f>
        <v>5.3948055674536768</v>
      </c>
      <c r="Y17" s="27" t="str">
        <f>'3e ECO'!Y21</f>
        <v>-</v>
      </c>
      <c r="Z17" s="27" t="str">
        <f>'3e ECO'!Z21</f>
        <v>-</v>
      </c>
      <c r="AA17" s="27" t="str">
        <f>'3e ECO'!AA21</f>
        <v>-</v>
      </c>
    </row>
    <row r="18" spans="1:27">
      <c r="A18" s="25"/>
      <c r="B18" s="344"/>
      <c r="C18" s="338" t="s">
        <v>16</v>
      </c>
      <c r="D18" s="338"/>
      <c r="E18" s="151" t="s">
        <v>73</v>
      </c>
      <c r="F18" s="349"/>
      <c r="G18" s="44"/>
      <c r="H18" s="27">
        <f>'3f WHD'!H18</f>
        <v>6.5567588596821027</v>
      </c>
      <c r="I18" s="27">
        <f>'3f WHD'!I18</f>
        <v>6.5567588596821027</v>
      </c>
      <c r="J18" s="27">
        <f>'3f WHD'!J18</f>
        <v>6.6197359495950758</v>
      </c>
      <c r="K18" s="27">
        <f>'3f WHD'!K18</f>
        <v>6.6197359495950758</v>
      </c>
      <c r="L18" s="27">
        <f>'3f WHD'!L18</f>
        <v>6.6995028867368616</v>
      </c>
      <c r="M18" s="27">
        <f>'3f WHD'!M18</f>
        <v>6.6995028867368616</v>
      </c>
      <c r="N18" s="27">
        <f>'3f WHD'!N18</f>
        <v>7.1131218301273513</v>
      </c>
      <c r="O18" s="27">
        <f>'3f WHD'!O18</f>
        <v>7.1131218301273513</v>
      </c>
      <c r="P18" s="44"/>
      <c r="Q18" s="27">
        <f>'3f WHD'!Q18</f>
        <v>7.1131218301273513</v>
      </c>
      <c r="R18" s="27">
        <f>'3f WHD'!R18</f>
        <v>7.2804579515147188</v>
      </c>
      <c r="S18" s="27">
        <f>'3f WHD'!S18</f>
        <v>7.1935840895118579</v>
      </c>
      <c r="T18" s="27">
        <f>'3f WHD'!T18</f>
        <v>7.3593999937099728</v>
      </c>
      <c r="U18" s="27">
        <f>'3f WHD'!U18</f>
        <v>7.0492243060839304</v>
      </c>
      <c r="V18" s="27">
        <f>'3f WHD'!V18</f>
        <v>7.1089669218364691</v>
      </c>
      <c r="W18" s="27">
        <f>'3f WHD'!W18</f>
        <v>6.9829560851947949</v>
      </c>
      <c r="X18" s="27">
        <f>'3f WHD'!X18</f>
        <v>9.6262235975887975</v>
      </c>
      <c r="Y18" s="27" t="str">
        <f>'3f WHD'!Y18</f>
        <v/>
      </c>
      <c r="Z18" s="27" t="str">
        <f>'3f WHD'!Z18</f>
        <v/>
      </c>
      <c r="AA18" s="27" t="str">
        <f>'3f WHD'!AA18</f>
        <v/>
      </c>
    </row>
    <row r="19" spans="1:27">
      <c r="A19" s="25"/>
      <c r="B19" s="344"/>
      <c r="C19" s="338" t="s">
        <v>17</v>
      </c>
      <c r="D19" s="338"/>
      <c r="E19" s="151" t="s">
        <v>172</v>
      </c>
      <c r="F19" s="349"/>
      <c r="G19" s="44"/>
      <c r="H19" s="27">
        <f>'3g AAHEDC'!H17</f>
        <v>0.22001830000000003</v>
      </c>
      <c r="I19" s="27">
        <f>'3g AAHEDC'!I17</f>
        <v>0.21649000000000002</v>
      </c>
      <c r="J19" s="27">
        <f>'3g AAHEDC'!J17</f>
        <v>0.22168576000000001</v>
      </c>
      <c r="K19" s="27">
        <f>'3g AAHEDC'!K17</f>
        <v>0.23129</v>
      </c>
      <c r="L19" s="27">
        <f>'3g AAHEDC'!L17</f>
        <v>0.23545322000000002</v>
      </c>
      <c r="M19" s="27">
        <f>'3g AAHEDC'!M17</f>
        <v>0.23116</v>
      </c>
      <c r="N19" s="27">
        <f>'3g AAHEDC'!N17</f>
        <v>0.23999288745076519</v>
      </c>
      <c r="O19" s="27">
        <f>'3g AAHEDC'!O17</f>
        <v>0.24526999999999999</v>
      </c>
      <c r="P19" s="44"/>
      <c r="Q19" s="27">
        <f>'3g AAHEDC'!Q17</f>
        <v>0.24526999999999999</v>
      </c>
      <c r="R19" s="27">
        <f>'3g AAHEDC'!R17</f>
        <v>0.25358627637030584</v>
      </c>
      <c r="S19" s="27">
        <f>'3g AAHEDC'!S17</f>
        <v>0.26270000000000004</v>
      </c>
      <c r="T19" s="27">
        <f>'3g AAHEDC'!T17</f>
        <v>0.27043985561217054</v>
      </c>
      <c r="U19" s="27">
        <f>'3g AAHEDC'!U17</f>
        <v>0.30446000000000001</v>
      </c>
      <c r="V19" s="27">
        <f>'3g AAHEDC'!V17</f>
        <v>0.43404372473011354</v>
      </c>
      <c r="W19" s="27">
        <f>'3g AAHEDC'!W17</f>
        <v>0.40426999999999996</v>
      </c>
      <c r="X19" s="27">
        <f>'3g AAHEDC'!X17</f>
        <v>0.42281486333143048</v>
      </c>
      <c r="Y19" s="27" t="str">
        <f>'3g AAHEDC'!Y17</f>
        <v>-</v>
      </c>
      <c r="Z19" s="27" t="str">
        <f>'3g AAHEDC'!Z17</f>
        <v>-</v>
      </c>
      <c r="AA19" s="27" t="str">
        <f>'3g AAHEDC'!AA17</f>
        <v>-</v>
      </c>
    </row>
    <row r="20" spans="1:27">
      <c r="A20" s="25"/>
      <c r="B20" s="335" t="s">
        <v>239</v>
      </c>
      <c r="C20" s="338" t="s">
        <v>12</v>
      </c>
      <c r="D20" s="338"/>
      <c r="E20" s="151" t="s">
        <v>109</v>
      </c>
      <c r="F20" s="349"/>
      <c r="G20" s="44"/>
      <c r="H20" s="27">
        <f>'3b RO'!H18</f>
        <v>12.858367999999999</v>
      </c>
      <c r="I20" s="27">
        <f>'3b RO'!I18</f>
        <v>12.855699999999999</v>
      </c>
      <c r="J20" s="27">
        <f>'3b RO'!J18</f>
        <v>15.581108399999998</v>
      </c>
      <c r="K20" s="27">
        <f>'3b RO'!K18</f>
        <v>15.57996</v>
      </c>
      <c r="L20" s="27">
        <f>'3b RO'!L18</f>
        <v>18.640526740000002</v>
      </c>
      <c r="M20" s="27">
        <f>'3b RO'!M18</f>
        <v>18.642219999999998</v>
      </c>
      <c r="N20" s="27">
        <f>'3b RO'!N18</f>
        <v>22.102678517046183</v>
      </c>
      <c r="O20" s="27">
        <f>'3b RO'!O18</f>
        <v>22.098960000000002</v>
      </c>
      <c r="P20" s="44"/>
      <c r="Q20" s="27">
        <f>'3b RO'!Q18</f>
        <v>22.098960000000002</v>
      </c>
      <c r="R20" s="27">
        <f>'3b RO'!R18</f>
        <v>23.644631305063015</v>
      </c>
      <c r="S20" s="27">
        <f>'3b RO'!S18</f>
        <v>23.60952</v>
      </c>
      <c r="T20" s="27">
        <f>'3b RO'!T18</f>
        <v>23.652418974429146</v>
      </c>
      <c r="U20" s="27">
        <f>'3b RO'!U18</f>
        <v>23.573549999999997</v>
      </c>
      <c r="V20" s="27">
        <f>'3b RO'!V18</f>
        <v>24.983646662697712</v>
      </c>
      <c r="W20" s="27">
        <f>'3b RO'!W18</f>
        <v>24.993599999999997</v>
      </c>
      <c r="X20" s="27">
        <f>'3b RO'!X18</f>
        <v>25.836025060581413</v>
      </c>
      <c r="Y20" s="27" t="str">
        <f>'3b RO'!Y18</f>
        <v>-</v>
      </c>
      <c r="Z20" s="27" t="str">
        <f>'3b RO'!Z18</f>
        <v>-</v>
      </c>
      <c r="AA20" s="27" t="str">
        <f>'3b RO'!AA18</f>
        <v>-</v>
      </c>
    </row>
    <row r="21" spans="1:27">
      <c r="A21" s="25"/>
      <c r="B21" s="336"/>
      <c r="C21" s="338" t="s">
        <v>13</v>
      </c>
      <c r="D21" s="338"/>
      <c r="E21" s="151" t="s">
        <v>173</v>
      </c>
      <c r="F21" s="349"/>
      <c r="G21" s="44"/>
      <c r="H21" s="27">
        <f>IF('3c CfD'!I37="-","-",SUM('3c CfD'!I37,'3c CfD'!I39:I39))</f>
        <v>3.9699999999999999E-2</v>
      </c>
      <c r="I21" s="27">
        <f>IF('3c CfD'!J37="-","-",SUM('3c CfD'!J37,'3c CfD'!J39:J39))</f>
        <v>3.9699999999999999E-2</v>
      </c>
      <c r="J21" s="27">
        <f>IF('3c CfD'!K37="-","-",SUM('3c CfD'!K37,'3c CfD'!K39:K39))</f>
        <v>0.8982896442581807</v>
      </c>
      <c r="K21" s="27">
        <f>IF('3c CfD'!L37="-","-",SUM('3c CfD'!L37,'3c CfD'!L39:L39))</f>
        <v>0.65079956580457798</v>
      </c>
      <c r="L21" s="27">
        <f>IF('3c CfD'!M37="-","-",SUM('3c CfD'!M37,'3c CfD'!M39:M39))</f>
        <v>2.7183201667255523</v>
      </c>
      <c r="M21" s="27">
        <f>IF('3c CfD'!N37="-","-",SUM('3c CfD'!N37,'3c CfD'!N39:N39))</f>
        <v>2.3638280306693495</v>
      </c>
      <c r="N21" s="27">
        <f>IF('3c CfD'!O37="-","-",SUM('3c CfD'!O37,'3c CfD'!O39:O39))</f>
        <v>4.5001537111908378</v>
      </c>
      <c r="O21" s="27">
        <f>IF('3c CfD'!P37="-","-",SUM('3c CfD'!P37,'3c CfD'!P39:P39))</f>
        <v>3.8564698065609124</v>
      </c>
      <c r="P21" s="44"/>
      <c r="Q21" s="27">
        <f>IF('3c CfD'!R37="-","-",SUM('3c CfD'!R37,'3c CfD'!R39:R39))</f>
        <v>3.8564698065609124</v>
      </c>
      <c r="R21" s="27">
        <f>IF('3c CfD'!S37="-","-",SUM('3c CfD'!S37,'3c CfD'!S39:S39))</f>
        <v>5.8120580556903212</v>
      </c>
      <c r="S21" s="27">
        <f>IF('3c CfD'!T37="-","-",SUM('3c CfD'!T37,'3c CfD'!T39:T39))</f>
        <v>6.0096624295096763</v>
      </c>
      <c r="T21" s="27">
        <f>IF('3c CfD'!U37="-","-",SUM('3c CfD'!U37,'3c CfD'!U39:U39))</f>
        <v>8.5890996403647666</v>
      </c>
      <c r="U21" s="27">
        <f>IF('3c CfD'!V37="-","-",SUM('3c CfD'!V37,'3c CfD'!V39:V39))</f>
        <v>9.4867723389112033</v>
      </c>
      <c r="V21" s="27">
        <f>IF('3c CfD'!W37="-","-",SUM('3c CfD'!W37,'3c CfD'!W39:W39))</f>
        <v>10.984101921534567</v>
      </c>
      <c r="W21" s="27">
        <f>IF('3c CfD'!X37="-","-",SUM('3c CfD'!X37,'3c CfD'!X39:X39))</f>
        <v>6.9499573872573057</v>
      </c>
      <c r="X21" s="27">
        <f>IF('3c CfD'!Y37="-","-",SUM('3c CfD'!Y37,'3c CfD'!Y39:Y39))</f>
        <v>8.6499999999999994E-2</v>
      </c>
      <c r="Y21" s="27" t="str">
        <f>IF('3c CfD'!Z37="-","-",SUM('3c CfD'!Z37,'3c CfD'!Z39:Z39))</f>
        <v>-</v>
      </c>
      <c r="Z21" s="27" t="str">
        <f>IF('3c CfD'!AA37="-","-",SUM('3c CfD'!AA37,'3c CfD'!AA39:AA39))</f>
        <v>-</v>
      </c>
      <c r="AA21" s="27" t="str">
        <f>IF('3c CfD'!AB37="-","-",SUM('3c CfD'!AB37,'3c CfD'!AB39:AB39))</f>
        <v>-</v>
      </c>
    </row>
    <row r="22" spans="1:27">
      <c r="A22" s="25"/>
      <c r="B22" s="336"/>
      <c r="C22" s="338" t="s">
        <v>14</v>
      </c>
      <c r="D22" s="338"/>
      <c r="E22" s="151" t="s">
        <v>109</v>
      </c>
      <c r="F22" s="349"/>
      <c r="G22" s="44"/>
      <c r="H22" s="27">
        <f>'3d FIT'!H18</f>
        <v>3.1029774792790059</v>
      </c>
      <c r="I22" s="27">
        <f>'3d FIT'!I18</f>
        <v>3.1029774792790059</v>
      </c>
      <c r="J22" s="27">
        <f>'3d FIT'!J18</f>
        <v>5.1727215521988335</v>
      </c>
      <c r="K22" s="27">
        <f>'3d FIT'!K18</f>
        <v>5.1727215521988335</v>
      </c>
      <c r="L22" s="27">
        <f>'3d FIT'!L18</f>
        <v>4.5823442285238185</v>
      </c>
      <c r="M22" s="27">
        <f>'3d FIT'!M18</f>
        <v>4.6868844010376698</v>
      </c>
      <c r="N22" s="27">
        <f>'3d FIT'!N18</f>
        <v>5.3125820560931691</v>
      </c>
      <c r="O22" s="27">
        <f>'3d FIT'!O18</f>
        <v>5.3125820560931691</v>
      </c>
      <c r="P22" s="44"/>
      <c r="Q22" s="27">
        <f>'3d FIT'!Q18</f>
        <v>5.3125820560931691</v>
      </c>
      <c r="R22" s="27">
        <f>'3d FIT'!R18</f>
        <v>5.8835962363334122</v>
      </c>
      <c r="S22" s="27">
        <f>'3d FIT'!S18</f>
        <v>6.1125706929592383</v>
      </c>
      <c r="T22" s="27">
        <f>'3d FIT'!T18</f>
        <v>6.209419523851972</v>
      </c>
      <c r="U22" s="27">
        <f>'3d FIT'!U18</f>
        <v>6.209419523851972</v>
      </c>
      <c r="V22" s="27">
        <f>'3i New FIT methodology'!O153</f>
        <v>6.8501864450773278</v>
      </c>
      <c r="W22" s="27">
        <f>'3i New FIT methodology'!P153</f>
        <v>6.8480043107034856</v>
      </c>
      <c r="X22" s="27">
        <f>'3i New FIT methodology'!Q153</f>
        <v>6.0338953603312691</v>
      </c>
      <c r="Y22" s="27" t="str">
        <f>'3i New FIT methodology'!R153</f>
        <v>-</v>
      </c>
      <c r="Z22" s="27" t="str">
        <f>'3i New FIT methodology'!S153</f>
        <v>-</v>
      </c>
      <c r="AA22" s="27" t="str">
        <f>'3i New FIT methodology'!T153</f>
        <v>-</v>
      </c>
    </row>
    <row r="23" spans="1:27">
      <c r="A23" s="25"/>
      <c r="B23" s="336"/>
      <c r="C23" s="338" t="s">
        <v>15</v>
      </c>
      <c r="D23" s="338"/>
      <c r="E23" s="151" t="s">
        <v>109</v>
      </c>
      <c r="F23" s="349"/>
      <c r="G23" s="44"/>
      <c r="H23" s="27">
        <f>'3e ECO'!H21</f>
        <v>3.800644849537282</v>
      </c>
      <c r="I23" s="27">
        <f>'3e ECO'!I21</f>
        <v>3.800644849537282</v>
      </c>
      <c r="J23" s="27">
        <f>'3e ECO'!J21</f>
        <v>3.840542773328024</v>
      </c>
      <c r="K23" s="27">
        <f>'3e ECO'!K21</f>
        <v>3.8063877486640387</v>
      </c>
      <c r="L23" s="27">
        <f>'3e ECO'!L21</f>
        <v>3.0414069526975425</v>
      </c>
      <c r="M23" s="27">
        <f>'3e ECO'!M21</f>
        <v>3.0414069526975425</v>
      </c>
      <c r="N23" s="27">
        <f>'3e ECO'!N21</f>
        <v>3.3175524355353234</v>
      </c>
      <c r="O23" s="27">
        <f>'3e ECO'!O21</f>
        <v>3.3378759371842848</v>
      </c>
      <c r="P23" s="44"/>
      <c r="Q23" s="27">
        <f>'3e ECO'!Q21</f>
        <v>3.3378759371842848</v>
      </c>
      <c r="R23" s="27">
        <f>'3e ECO'!R21</f>
        <v>3.458686192546887</v>
      </c>
      <c r="S23" s="27">
        <f>'3e ECO'!S21</f>
        <v>3.7058915530784011</v>
      </c>
      <c r="T23" s="27">
        <f>'3e ECO'!T21</f>
        <v>4.5347994584924356</v>
      </c>
      <c r="U23" s="27">
        <f>'3e ECO'!U21</f>
        <v>4.5210234547962456</v>
      </c>
      <c r="V23" s="27">
        <f>'3e ECO'!V21</f>
        <v>4.4511581333846166</v>
      </c>
      <c r="W23" s="27">
        <f>'3e ECO'!W21</f>
        <v>4.3254615450700591</v>
      </c>
      <c r="X23" s="27">
        <f>'3e ECO'!X21</f>
        <v>5.3948055674536768</v>
      </c>
      <c r="Y23" s="27" t="str">
        <f>'3e ECO'!Y21</f>
        <v>-</v>
      </c>
      <c r="Z23" s="27" t="str">
        <f>'3e ECO'!Z21</f>
        <v>-</v>
      </c>
      <c r="AA23" s="27" t="str">
        <f>'3e ECO'!AA21</f>
        <v>-</v>
      </c>
    </row>
    <row r="24" spans="1:27">
      <c r="A24" s="25"/>
      <c r="B24" s="336"/>
      <c r="C24" s="338" t="s">
        <v>16</v>
      </c>
      <c r="D24" s="338"/>
      <c r="E24" s="151" t="s">
        <v>73</v>
      </c>
      <c r="F24" s="349"/>
      <c r="G24" s="44"/>
      <c r="H24" s="27">
        <f>'3f WHD'!H18</f>
        <v>6.5567588596821027</v>
      </c>
      <c r="I24" s="27">
        <f>'3f WHD'!I18</f>
        <v>6.5567588596821027</v>
      </c>
      <c r="J24" s="27">
        <f>'3f WHD'!J18</f>
        <v>6.6197359495950758</v>
      </c>
      <c r="K24" s="27">
        <f>'3f WHD'!K18</f>
        <v>6.6197359495950758</v>
      </c>
      <c r="L24" s="27">
        <f>'3f WHD'!L18</f>
        <v>6.6995028867368616</v>
      </c>
      <c r="M24" s="27">
        <f>'3f WHD'!M18</f>
        <v>6.6995028867368616</v>
      </c>
      <c r="N24" s="27">
        <f>'3f WHD'!N18</f>
        <v>7.1131218301273513</v>
      </c>
      <c r="O24" s="27">
        <f>'3f WHD'!O18</f>
        <v>7.1131218301273513</v>
      </c>
      <c r="P24" s="44"/>
      <c r="Q24" s="27">
        <f>'3f WHD'!Q18</f>
        <v>7.1131218301273513</v>
      </c>
      <c r="R24" s="27">
        <f>'3f WHD'!R18</f>
        <v>7.2804579515147188</v>
      </c>
      <c r="S24" s="27">
        <f>'3f WHD'!S18</f>
        <v>7.1935840895118579</v>
      </c>
      <c r="T24" s="27">
        <f>'3f WHD'!T18</f>
        <v>7.3593999937099728</v>
      </c>
      <c r="U24" s="27">
        <f>'3f WHD'!U18</f>
        <v>7.0492243060839304</v>
      </c>
      <c r="V24" s="27">
        <f>'3f WHD'!V18</f>
        <v>7.1089669218364691</v>
      </c>
      <c r="W24" s="27">
        <f>'3f WHD'!W18</f>
        <v>6.9829560851947949</v>
      </c>
      <c r="X24" s="27">
        <f>'3f WHD'!X18</f>
        <v>9.6262235975887975</v>
      </c>
      <c r="Y24" s="27" t="str">
        <f>'3f WHD'!Y18</f>
        <v/>
      </c>
      <c r="Z24" s="27" t="str">
        <f>'3f WHD'!Z18</f>
        <v/>
      </c>
      <c r="AA24" s="27" t="str">
        <f>'3f WHD'!AA18</f>
        <v/>
      </c>
    </row>
    <row r="25" spans="1:27">
      <c r="A25" s="25"/>
      <c r="B25" s="336"/>
      <c r="C25" s="338" t="s">
        <v>17</v>
      </c>
      <c r="D25" s="338"/>
      <c r="E25" s="151" t="s">
        <v>172</v>
      </c>
      <c r="F25" s="349"/>
      <c r="G25" s="44"/>
      <c r="H25" s="27">
        <f>'3g AAHEDC'!H17</f>
        <v>0.22001830000000003</v>
      </c>
      <c r="I25" s="27">
        <f>'3g AAHEDC'!I17</f>
        <v>0.21649000000000002</v>
      </c>
      <c r="J25" s="27">
        <f>'3g AAHEDC'!J17</f>
        <v>0.22168576000000001</v>
      </c>
      <c r="K25" s="27">
        <f>'3g AAHEDC'!K17</f>
        <v>0.23129</v>
      </c>
      <c r="L25" s="27">
        <f>'3g AAHEDC'!L17</f>
        <v>0.23545322000000002</v>
      </c>
      <c r="M25" s="27">
        <f>'3g AAHEDC'!M17</f>
        <v>0.23116</v>
      </c>
      <c r="N25" s="27">
        <f>'3g AAHEDC'!N17</f>
        <v>0.23999288745076519</v>
      </c>
      <c r="O25" s="27">
        <f>'3g AAHEDC'!O17</f>
        <v>0.24526999999999999</v>
      </c>
      <c r="P25" s="44"/>
      <c r="Q25" s="27">
        <f>'3g AAHEDC'!Q17</f>
        <v>0.24526999999999999</v>
      </c>
      <c r="R25" s="27">
        <f>'3g AAHEDC'!R17</f>
        <v>0.25358627637030584</v>
      </c>
      <c r="S25" s="27">
        <f>'3g AAHEDC'!S17</f>
        <v>0.26270000000000004</v>
      </c>
      <c r="T25" s="27">
        <f>'3g AAHEDC'!T17</f>
        <v>0.27043985561217054</v>
      </c>
      <c r="U25" s="27">
        <f>'3g AAHEDC'!U17</f>
        <v>0.30446000000000001</v>
      </c>
      <c r="V25" s="27">
        <f>'3g AAHEDC'!V17</f>
        <v>0.43404372473011354</v>
      </c>
      <c r="W25" s="27">
        <f>'3g AAHEDC'!W17</f>
        <v>0.40426999999999996</v>
      </c>
      <c r="X25" s="27">
        <f>'3g AAHEDC'!X17</f>
        <v>0.42281486333143048</v>
      </c>
      <c r="Y25" s="27" t="str">
        <f>'3g AAHEDC'!Y17</f>
        <v>-</v>
      </c>
      <c r="Z25" s="27" t="str">
        <f>'3g AAHEDC'!Z17</f>
        <v>-</v>
      </c>
      <c r="AA25" s="27" t="str">
        <f>'3g AAHEDC'!AA17</f>
        <v>-</v>
      </c>
    </row>
    <row r="26" spans="1:27">
      <c r="A26" s="25"/>
      <c r="B26" s="348" t="s">
        <v>45</v>
      </c>
      <c r="C26" s="338" t="s">
        <v>15</v>
      </c>
      <c r="D26" s="338"/>
      <c r="E26" s="151" t="s">
        <v>109</v>
      </c>
      <c r="F26" s="349"/>
      <c r="G26" s="44"/>
      <c r="H26" s="27">
        <f>'3e ECO'!H20</f>
        <v>1.2807925205600019</v>
      </c>
      <c r="I26" s="27">
        <f>'3e ECO'!I20</f>
        <v>1.2807925205600019</v>
      </c>
      <c r="J26" s="27">
        <f>'3e ECO'!J20</f>
        <v>1.335659353563418</v>
      </c>
      <c r="K26" s="27">
        <f>'3e ECO'!K20</f>
        <v>1.3237809601028736</v>
      </c>
      <c r="L26" s="27">
        <f>'3e ECO'!L20</f>
        <v>1.0338995283355803</v>
      </c>
      <c r="M26" s="27">
        <f>'3e ECO'!M20</f>
        <v>1.0338995283355803</v>
      </c>
      <c r="N26" s="27">
        <f>'3e ECO'!N20</f>
        <v>1.1449392746201887</v>
      </c>
      <c r="O26" s="27">
        <f>'3e ECO'!O20</f>
        <v>1.1446873714788544</v>
      </c>
      <c r="P26" s="44"/>
      <c r="Q26" s="27">
        <f>'3e ECO'!Q20</f>
        <v>1.1446873714788544</v>
      </c>
      <c r="R26" s="27">
        <f>'3e ECO'!R20</f>
        <v>1.1852279541409441</v>
      </c>
      <c r="S26" s="27">
        <f>'3e ECO'!S20</f>
        <v>1.2188247882877752</v>
      </c>
      <c r="T26" s="27">
        <f>'3e ECO'!T20</f>
        <v>1.4914429930722879</v>
      </c>
      <c r="U26" s="27">
        <f>'3e ECO'!U20</f>
        <v>1.4265065757514408</v>
      </c>
      <c r="V26" s="27">
        <f>'3e ECO'!V20</f>
        <v>1.4044621556312693</v>
      </c>
      <c r="W26" s="27">
        <f>'3e ECO'!W20</f>
        <v>1.406307692740828</v>
      </c>
      <c r="X26" s="27">
        <f>'3e ECO'!X20</f>
        <v>1.7539761922050034</v>
      </c>
      <c r="Y26" s="27" t="str">
        <f>'3e ECO'!Y20</f>
        <v>-</v>
      </c>
      <c r="Z26" s="27" t="str">
        <f>'3e ECO'!Z20</f>
        <v>-</v>
      </c>
      <c r="AA26" s="27" t="str">
        <f>'3e ECO'!AA20</f>
        <v>-</v>
      </c>
    </row>
    <row r="27" spans="1:27">
      <c r="A27" s="25"/>
      <c r="B27" s="349"/>
      <c r="C27" s="359" t="s">
        <v>16</v>
      </c>
      <c r="D27" s="361"/>
      <c r="E27" s="151" t="s">
        <v>73</v>
      </c>
      <c r="F27" s="349"/>
      <c r="G27" s="44"/>
      <c r="H27" s="27">
        <f>'3f WHD'!H18</f>
        <v>6.5567588596821027</v>
      </c>
      <c r="I27" s="27">
        <f>'3f WHD'!I18</f>
        <v>6.5567588596821027</v>
      </c>
      <c r="J27" s="27">
        <f>'3f WHD'!J18</f>
        <v>6.6197359495950758</v>
      </c>
      <c r="K27" s="27">
        <f>'3f WHD'!K18</f>
        <v>6.6197359495950758</v>
      </c>
      <c r="L27" s="27">
        <f>'3f WHD'!L18</f>
        <v>6.6995028867368616</v>
      </c>
      <c r="M27" s="27">
        <f>'3f WHD'!M18</f>
        <v>6.6995028867368616</v>
      </c>
      <c r="N27" s="27">
        <f>'3f WHD'!N18</f>
        <v>7.1131218301273513</v>
      </c>
      <c r="O27" s="27">
        <f>'3f WHD'!O18</f>
        <v>7.1131218301273513</v>
      </c>
      <c r="P27" s="44"/>
      <c r="Q27" s="27">
        <f>'3f WHD'!Q18</f>
        <v>7.1131218301273513</v>
      </c>
      <c r="R27" s="27">
        <f>'3f WHD'!R18</f>
        <v>7.2804579515147188</v>
      </c>
      <c r="S27" s="27">
        <f>'3f WHD'!S18</f>
        <v>7.1935840895118579</v>
      </c>
      <c r="T27" s="27">
        <f>'3f WHD'!T18</f>
        <v>7.3593999937099728</v>
      </c>
      <c r="U27" s="27">
        <f>'3f WHD'!U18</f>
        <v>7.0492243060839304</v>
      </c>
      <c r="V27" s="27">
        <f>'3f WHD'!V18</f>
        <v>7.1089669218364691</v>
      </c>
      <c r="W27" s="27">
        <f>'3f WHD'!W18</f>
        <v>6.9829560851947949</v>
      </c>
      <c r="X27" s="27">
        <f>'3f WHD'!X18</f>
        <v>9.6262235975887975</v>
      </c>
      <c r="Y27" s="27" t="str">
        <f>'3f WHD'!Y18</f>
        <v/>
      </c>
      <c r="Z27" s="27" t="str">
        <f>'3f WHD'!Z18</f>
        <v/>
      </c>
      <c r="AA27" s="27" t="str">
        <f>'3f WHD'!AA18</f>
        <v/>
      </c>
    </row>
    <row r="28" spans="1:27">
      <c r="A28" s="25"/>
      <c r="B28" s="350"/>
      <c r="C28" s="359" t="s">
        <v>369</v>
      </c>
      <c r="D28" s="360"/>
      <c r="E28" s="287" t="s">
        <v>73</v>
      </c>
      <c r="F28" s="350"/>
      <c r="G28" s="44"/>
      <c r="H28" s="27">
        <f>'3j GGL'!H15</f>
        <v>0</v>
      </c>
      <c r="I28" s="27">
        <f>'3j GGL'!I15</f>
        <v>0</v>
      </c>
      <c r="J28" s="27">
        <f>'3j GGL'!J15</f>
        <v>0</v>
      </c>
      <c r="K28" s="27">
        <f>'3j GGL'!K15</f>
        <v>0</v>
      </c>
      <c r="L28" s="27">
        <f>'3j GGL'!L15</f>
        <v>0</v>
      </c>
      <c r="M28" s="27">
        <f>'3j GGL'!M15</f>
        <v>0</v>
      </c>
      <c r="N28" s="27">
        <f>'3j GGL'!N15</f>
        <v>0</v>
      </c>
      <c r="O28" s="27">
        <f>'3j GGL'!O15</f>
        <v>0</v>
      </c>
      <c r="P28" s="44"/>
      <c r="Q28" s="27">
        <f>'3j GGL'!Q15</f>
        <v>0</v>
      </c>
      <c r="R28" s="27">
        <f>'3j GGL'!R15</f>
        <v>0</v>
      </c>
      <c r="S28" s="27">
        <f>'3j GGL'!S15</f>
        <v>0</v>
      </c>
      <c r="T28" s="27">
        <f>'3j GGL'!T15</f>
        <v>0</v>
      </c>
      <c r="U28" s="27">
        <f>'3j GGL'!U15</f>
        <v>0</v>
      </c>
      <c r="V28" s="27">
        <f>'3j GGL'!V15</f>
        <v>0</v>
      </c>
      <c r="W28" s="27">
        <f>'3j GGL'!W15</f>
        <v>0</v>
      </c>
      <c r="X28" s="27">
        <f>'3j GGL'!X15</f>
        <v>2.6928799999999997</v>
      </c>
      <c r="Y28" s="27" t="str">
        <f>'3j GGL'!Y15</f>
        <v>-</v>
      </c>
      <c r="Z28" s="27" t="str">
        <f>'3j GGL'!Z15</f>
        <v>-</v>
      </c>
      <c r="AA28" s="27" t="str">
        <f>'3j GGL'!AA15</f>
        <v>-</v>
      </c>
    </row>
    <row r="29" spans="1:27" s="25" customFormat="1"/>
    <row r="30" spans="1:27" s="25" customFormat="1"/>
    <row r="31" spans="1:27" s="120" customFormat="1">
      <c r="B31" s="121" t="s">
        <v>167</v>
      </c>
      <c r="C31" s="121"/>
    </row>
    <row r="32" spans="1:27" s="137" customFormat="1">
      <c r="B32" s="136"/>
      <c r="C32" s="136"/>
    </row>
    <row r="33" spans="1:27" s="122" customFormat="1">
      <c r="A33" s="137"/>
      <c r="B33" s="340" t="s">
        <v>203</v>
      </c>
      <c r="C33" s="366" t="s">
        <v>0</v>
      </c>
      <c r="D33" s="366" t="s">
        <v>27</v>
      </c>
      <c r="E33" s="353" t="s">
        <v>151</v>
      </c>
      <c r="F33" s="355"/>
      <c r="G33" s="119"/>
      <c r="H33" s="356" t="s">
        <v>231</v>
      </c>
      <c r="I33" s="357"/>
      <c r="J33" s="357"/>
      <c r="K33" s="357"/>
      <c r="L33" s="357"/>
      <c r="M33" s="357"/>
      <c r="N33" s="357"/>
      <c r="O33" s="358"/>
      <c r="P33" s="188"/>
      <c r="Q33" s="320" t="s">
        <v>232</v>
      </c>
      <c r="R33" s="321"/>
      <c r="S33" s="321"/>
      <c r="T33" s="321"/>
      <c r="U33" s="321"/>
      <c r="V33" s="321"/>
      <c r="W33" s="321"/>
      <c r="X33" s="321"/>
      <c r="Y33" s="321"/>
      <c r="Z33" s="321"/>
      <c r="AA33" s="322"/>
    </row>
    <row r="34" spans="1:27" s="122" customFormat="1" ht="12.75" customHeight="1">
      <c r="A34" s="137"/>
      <c r="B34" s="340"/>
      <c r="C34" s="366"/>
      <c r="D34" s="366"/>
      <c r="E34" s="353"/>
      <c r="F34" s="355"/>
      <c r="G34" s="119"/>
      <c r="H34" s="323" t="s">
        <v>233</v>
      </c>
      <c r="I34" s="324"/>
      <c r="J34" s="324"/>
      <c r="K34" s="324"/>
      <c r="L34" s="324"/>
      <c r="M34" s="324"/>
      <c r="N34" s="324"/>
      <c r="O34" s="325"/>
      <c r="P34" s="188"/>
      <c r="Q34" s="326" t="s">
        <v>234</v>
      </c>
      <c r="R34" s="327"/>
      <c r="S34" s="327"/>
      <c r="T34" s="327"/>
      <c r="U34" s="327"/>
      <c r="V34" s="327"/>
      <c r="W34" s="327"/>
      <c r="X34" s="327"/>
      <c r="Y34" s="327"/>
      <c r="Z34" s="327"/>
      <c r="AA34" s="328"/>
    </row>
    <row r="35" spans="1:27" s="122" customFormat="1" ht="21" customHeight="1">
      <c r="A35" s="137"/>
      <c r="B35" s="340"/>
      <c r="C35" s="366"/>
      <c r="D35" s="366"/>
      <c r="E35" s="353"/>
      <c r="F35" s="138" t="s">
        <v>103</v>
      </c>
      <c r="G35" s="119"/>
      <c r="H35" s="49" t="s">
        <v>97</v>
      </c>
      <c r="I35" s="49" t="s">
        <v>99</v>
      </c>
      <c r="J35" s="49" t="s">
        <v>93</v>
      </c>
      <c r="K35" s="49" t="s">
        <v>94</v>
      </c>
      <c r="L35" s="49" t="s">
        <v>47</v>
      </c>
      <c r="M35" s="50" t="s">
        <v>46</v>
      </c>
      <c r="N35" s="49" t="s">
        <v>48</v>
      </c>
      <c r="O35" s="49" t="s">
        <v>168</v>
      </c>
      <c r="P35" s="119"/>
      <c r="Q35" s="45" t="s">
        <v>224</v>
      </c>
      <c r="R35" s="45" t="s">
        <v>2</v>
      </c>
      <c r="S35" s="45" t="s">
        <v>3</v>
      </c>
      <c r="T35" s="51" t="s">
        <v>4</v>
      </c>
      <c r="U35" s="45" t="s">
        <v>5</v>
      </c>
      <c r="V35" s="45" t="s">
        <v>6</v>
      </c>
      <c r="W35" s="45" t="s">
        <v>7</v>
      </c>
      <c r="X35" s="45" t="s">
        <v>8</v>
      </c>
      <c r="Y35" s="45" t="s">
        <v>9</v>
      </c>
      <c r="Z35" s="45" t="s">
        <v>10</v>
      </c>
      <c r="AA35" s="45" t="s">
        <v>11</v>
      </c>
    </row>
    <row r="36" spans="1:27">
      <c r="A36" s="25"/>
      <c r="B36" s="340"/>
      <c r="C36" s="366"/>
      <c r="D36" s="366"/>
      <c r="E36" s="353"/>
      <c r="F36" s="138" t="s">
        <v>49</v>
      </c>
      <c r="G36" s="119"/>
      <c r="H36" s="47" t="s">
        <v>98</v>
      </c>
      <c r="I36" s="47" t="s">
        <v>90</v>
      </c>
      <c r="J36" s="47" t="s">
        <v>91</v>
      </c>
      <c r="K36" s="47" t="s">
        <v>92</v>
      </c>
      <c r="L36" s="47" t="s">
        <v>50</v>
      </c>
      <c r="M36" s="48" t="s">
        <v>51</v>
      </c>
      <c r="N36" s="47" t="s">
        <v>18</v>
      </c>
      <c r="O36" s="47" t="s">
        <v>169</v>
      </c>
      <c r="P36" s="119"/>
      <c r="Q36" s="47" t="s">
        <v>104</v>
      </c>
      <c r="R36" s="47" t="s">
        <v>19</v>
      </c>
      <c r="S36" s="47" t="s">
        <v>40</v>
      </c>
      <c r="T36" s="52" t="s">
        <v>20</v>
      </c>
      <c r="U36" s="47" t="s">
        <v>41</v>
      </c>
      <c r="V36" s="47" t="s">
        <v>21</v>
      </c>
      <c r="W36" s="47" t="s">
        <v>42</v>
      </c>
      <c r="X36" s="47" t="s">
        <v>22</v>
      </c>
      <c r="Y36" s="47" t="s">
        <v>43</v>
      </c>
      <c r="Z36" s="47" t="s">
        <v>23</v>
      </c>
      <c r="AA36" s="47" t="s">
        <v>44</v>
      </c>
    </row>
    <row r="37" spans="1:27">
      <c r="A37" s="25"/>
      <c r="B37" s="340"/>
      <c r="C37" s="366"/>
      <c r="D37" s="366"/>
      <c r="E37" s="353"/>
      <c r="F37" s="139" t="s">
        <v>171</v>
      </c>
      <c r="G37" s="119"/>
      <c r="H37" s="45" t="s">
        <v>88</v>
      </c>
      <c r="I37" s="45" t="s">
        <v>88</v>
      </c>
      <c r="J37" s="45" t="s">
        <v>89</v>
      </c>
      <c r="K37" s="45" t="s">
        <v>89</v>
      </c>
      <c r="L37" s="45" t="s">
        <v>52</v>
      </c>
      <c r="M37" s="46" t="s">
        <v>52</v>
      </c>
      <c r="N37" s="45" t="s">
        <v>34</v>
      </c>
      <c r="O37" s="45" t="s">
        <v>34</v>
      </c>
      <c r="P37" s="119"/>
      <c r="Q37" s="45" t="s">
        <v>86</v>
      </c>
      <c r="R37" s="45" t="s">
        <v>35</v>
      </c>
      <c r="S37" s="45" t="s">
        <v>35</v>
      </c>
      <c r="T37" s="51" t="s">
        <v>36</v>
      </c>
      <c r="U37" s="45" t="s">
        <v>36</v>
      </c>
      <c r="V37" s="45" t="s">
        <v>37</v>
      </c>
      <c r="W37" s="45" t="s">
        <v>37</v>
      </c>
      <c r="X37" s="45" t="s">
        <v>38</v>
      </c>
      <c r="Y37" s="45" t="s">
        <v>38</v>
      </c>
      <c r="Z37" s="45" t="s">
        <v>39</v>
      </c>
      <c r="AA37" s="45" t="s">
        <v>39</v>
      </c>
    </row>
    <row r="38" spans="1:27" ht="12.75" customHeight="1">
      <c r="A38" s="25"/>
      <c r="B38" s="362" t="s">
        <v>238</v>
      </c>
      <c r="C38" s="363" t="s">
        <v>17</v>
      </c>
      <c r="D38" s="363" t="s">
        <v>109</v>
      </c>
      <c r="E38" s="152" t="s">
        <v>152</v>
      </c>
      <c r="F38" s="354"/>
      <c r="G38" s="44"/>
      <c r="H38" s="27">
        <f>IF(H$19="-","-",H$19*'3h Losses'!G14)</f>
        <v>0.24091693169378359</v>
      </c>
      <c r="I38" s="27">
        <f>IF(I$19="-","-",I$19*'3h Losses'!H14)</f>
        <v>0.2370534930157501</v>
      </c>
      <c r="J38" s="27">
        <f>IF(J$19="-","-",J$19*'3h Losses'!I14)</f>
        <v>0.24274277684812809</v>
      </c>
      <c r="K38" s="27">
        <f>IF(K$19="-","-",K$19*'3h Losses'!J14)</f>
        <v>0.25325928402980663</v>
      </c>
      <c r="L38" s="27">
        <f>IF(L$19="-","-",L$19*'3h Losses'!K14)</f>
        <v>0.25781795114234318</v>
      </c>
      <c r="M38" s="27">
        <f>IF(M$19="-","-",M$19*'3h Losses'!L14)</f>
        <v>0.25311693586549394</v>
      </c>
      <c r="N38" s="27">
        <f>IF(N$19="-","-",N$19*'3h Losses'!M14)</f>
        <v>0.26001755656755593</v>
      </c>
      <c r="O38" s="27">
        <f>IF(O$19="-","-",O$19*'3h Losses'!N14)</f>
        <v>0.26573498396867218</v>
      </c>
      <c r="P38" s="44"/>
      <c r="Q38" s="27">
        <f>IF(Q$19="-","-",Q$19*'3h Losses'!P14)</f>
        <v>0.26573498396867218</v>
      </c>
      <c r="R38" s="27">
        <f>IF(R$19="-","-",R$19*'3h Losses'!Q14)</f>
        <v>0.27616269311857883</v>
      </c>
      <c r="S38" s="27">
        <f>IF(S$19="-","-",S$19*'3h Losses'!R14)</f>
        <v>0.28609047959608547</v>
      </c>
      <c r="T38" s="27">
        <f>IF(T$19="-","-",T$19*'3h Losses'!S14)</f>
        <v>0.29408936745569797</v>
      </c>
      <c r="U38" s="27">
        <f>IF(U$19="-","-",U$19*'3h Losses'!T14)</f>
        <v>0.33110114243433081</v>
      </c>
      <c r="V38" s="27">
        <f>IF(V$19="-","-",V$19*'3h Losses'!U14)</f>
        <v>0.47131063159430681</v>
      </c>
      <c r="W38" s="27">
        <f>IF(W$19="-","-",W$19*'3h Losses'!V14)</f>
        <v>0.43897614197678042</v>
      </c>
      <c r="X38" s="27">
        <f>IF(X$19="-","-",X$19*'3h Losses'!W14)</f>
        <v>0.46078851743275506</v>
      </c>
      <c r="Y38" s="27" t="str">
        <f>IF(Y$19="-","-",Y$19*'3h Losses'!X14)</f>
        <v>-</v>
      </c>
      <c r="Z38" s="27" t="str">
        <f>IF(Z$19="-","-",Z$19*'3h Losses'!Y14)</f>
        <v>-</v>
      </c>
      <c r="AA38" s="27" t="str">
        <f>IF(AA$19="-","-",AA$19*'3h Losses'!Z14)</f>
        <v>-</v>
      </c>
    </row>
    <row r="39" spans="1:27">
      <c r="A39" s="25"/>
      <c r="B39" s="362"/>
      <c r="C39" s="364"/>
      <c r="D39" s="364"/>
      <c r="E39" s="152" t="s">
        <v>153</v>
      </c>
      <c r="F39" s="354"/>
      <c r="G39" s="44"/>
      <c r="H39" s="27">
        <f>IF(H$19="-","-",H$19*'3h Losses'!G15)</f>
        <v>0.23559640476997723</v>
      </c>
      <c r="I39" s="27">
        <f>IF(I$19="-","-",I$19*'3h Losses'!H15)</f>
        <v>0.23181828815445066</v>
      </c>
      <c r="J39" s="27">
        <f>IF(J$19="-","-",J$19*'3h Losses'!I15)</f>
        <v>0.23738192707015746</v>
      </c>
      <c r="K39" s="27">
        <f>IF(K$19="-","-",K$19*'3h Losses'!J15)</f>
        <v>0.2476661825823035</v>
      </c>
      <c r="L39" s="27">
        <f>IF(L$19="-","-",L$19*'3h Losses'!K15)</f>
        <v>0.252124173868785</v>
      </c>
      <c r="M39" s="27">
        <f>IF(M$19="-","-",M$19*'3h Losses'!L15)</f>
        <v>0.24752697810422103</v>
      </c>
      <c r="N39" s="27">
        <f>IF(N$19="-","-",N$19*'3h Losses'!M15)</f>
        <v>0.25698526646995301</v>
      </c>
      <c r="O39" s="27">
        <f>IF(O$19="-","-",O$19*'3h Losses'!N15)</f>
        <v>0.2626360179945591</v>
      </c>
      <c r="P39" s="44"/>
      <c r="Q39" s="27">
        <f>IF(Q$19="-","-",Q$19*'3h Losses'!P15)</f>
        <v>0.2626360179945591</v>
      </c>
      <c r="R39" s="27">
        <f>IF(R$19="-","-",R$19*'3h Losses'!Q15)</f>
        <v>0.27082464707895187</v>
      </c>
      <c r="S39" s="27">
        <f>IF(S$19="-","-",S$19*'3h Losses'!R15)</f>
        <v>0.28055905969335859</v>
      </c>
      <c r="T39" s="27">
        <f>IF(T$19="-","-",T$19*'3h Losses'!S15)</f>
        <v>0.28882509171738951</v>
      </c>
      <c r="U39" s="27">
        <f>IF(U$19="-","-",U$19*'3h Losses'!T15)</f>
        <v>0.32516121732409747</v>
      </c>
      <c r="V39" s="27">
        <f>IF(V$19="-","-",V$19*'3h Losses'!U15)</f>
        <v>0.46302205652787365</v>
      </c>
      <c r="W39" s="27">
        <f>IF(W$19="-","-",W$19*'3h Losses'!V15)</f>
        <v>0.43125217520472675</v>
      </c>
      <c r="X39" s="27">
        <f>IF(X$19="-","-",X$19*'3h Losses'!W15)</f>
        <v>0.45103477755106403</v>
      </c>
      <c r="Y39" s="27" t="str">
        <f>IF(Y$19="-","-",Y$19*'3h Losses'!X15)</f>
        <v>-</v>
      </c>
      <c r="Z39" s="27" t="str">
        <f>IF(Z$19="-","-",Z$19*'3h Losses'!Y15)</f>
        <v>-</v>
      </c>
      <c r="AA39" s="27" t="str">
        <f>IF(AA$19="-","-",AA$19*'3h Losses'!Z15)</f>
        <v>-</v>
      </c>
    </row>
    <row r="40" spans="1:27">
      <c r="A40" s="25"/>
      <c r="B40" s="362"/>
      <c r="C40" s="364"/>
      <c r="D40" s="364"/>
      <c r="E40" s="152" t="s">
        <v>154</v>
      </c>
      <c r="F40" s="354"/>
      <c r="G40" s="44"/>
      <c r="H40" s="27">
        <f>IF(H$19="-","-",H$19*'3h Losses'!G16)</f>
        <v>0.2380046393276854</v>
      </c>
      <c r="I40" s="27">
        <f>IF(I$19="-","-",I$19*'3h Losses'!H16)</f>
        <v>0.23418790331554515</v>
      </c>
      <c r="J40" s="27">
        <f>IF(J$19="-","-",J$19*'3h Losses'!I16)</f>
        <v>0.23980841299511824</v>
      </c>
      <c r="K40" s="27">
        <f>IF(K$19="-","-",K$19*'3h Losses'!J16)</f>
        <v>0.25019779277496623</v>
      </c>
      <c r="L40" s="27">
        <f>IF(L$19="-","-",L$19*'3h Losses'!K16)</f>
        <v>0.25470135304491565</v>
      </c>
      <c r="M40" s="27">
        <f>IF(M$19="-","-",M$19*'3h Losses'!L16)</f>
        <v>0.2500571653675524</v>
      </c>
      <c r="N40" s="27">
        <f>IF(N$19="-","-",N$19*'3h Losses'!M16)</f>
        <v>0.25998397643126192</v>
      </c>
      <c r="O40" s="27">
        <f>IF(O$19="-","-",O$19*'3h Losses'!N16)</f>
        <v>0.26570066545150151</v>
      </c>
      <c r="P40" s="44"/>
      <c r="Q40" s="27">
        <f>IF(Q$19="-","-",Q$19*'3h Losses'!P16)</f>
        <v>0.26570066545150151</v>
      </c>
      <c r="R40" s="27">
        <f>IF(R$19="-","-",R$19*'3h Losses'!Q16)</f>
        <v>0.27455658347989148</v>
      </c>
      <c r="S40" s="27">
        <f>IF(S$19="-","-",S$19*'3h Losses'!R16)</f>
        <v>0.284427158324419</v>
      </c>
      <c r="T40" s="27">
        <f>IF(T$19="-","-",T$19*'3h Losses'!S16)</f>
        <v>0.29233665714661644</v>
      </c>
      <c r="U40" s="27">
        <f>IF(U$19="-","-",U$19*'3h Losses'!T16)</f>
        <v>0.32912424274979279</v>
      </c>
      <c r="V40" s="27">
        <f>IF(V$19="-","-",V$19*'3h Losses'!U16)</f>
        <v>0.46915495874552093</v>
      </c>
      <c r="W40" s="27">
        <f>IF(W$19="-","-",W$19*'3h Losses'!V16)</f>
        <v>0.43697205580359161</v>
      </c>
      <c r="X40" s="27">
        <f>IF(X$19="-","-",X$19*'3h Losses'!W16)</f>
        <v>0.4606000961795319</v>
      </c>
      <c r="Y40" s="27" t="str">
        <f>IF(Y$19="-","-",Y$19*'3h Losses'!X16)</f>
        <v>-</v>
      </c>
      <c r="Z40" s="27" t="str">
        <f>IF(Z$19="-","-",Z$19*'3h Losses'!Y16)</f>
        <v>-</v>
      </c>
      <c r="AA40" s="27" t="str">
        <f>IF(AA$19="-","-",AA$19*'3h Losses'!Z16)</f>
        <v>-</v>
      </c>
    </row>
    <row r="41" spans="1:27">
      <c r="A41" s="25"/>
      <c r="B41" s="362"/>
      <c r="C41" s="364"/>
      <c r="D41" s="364"/>
      <c r="E41" s="152" t="s">
        <v>155</v>
      </c>
      <c r="F41" s="354"/>
      <c r="G41" s="44"/>
      <c r="H41" s="27">
        <f>IF(H$19="-","-",H$19*'3h Losses'!G17)</f>
        <v>0.24090912848229701</v>
      </c>
      <c r="I41" s="27">
        <f>IF(I$19="-","-",I$19*'3h Losses'!H17)</f>
        <v>0.2370458149396322</v>
      </c>
      <c r="J41" s="27">
        <f>IF(J$19="-","-",J$19*'3h Losses'!I17)</f>
        <v>0.24273491449818335</v>
      </c>
      <c r="K41" s="27">
        <f>IF(K$19="-","-",K$19*'3h Losses'!J17)</f>
        <v>0.25325108105403266</v>
      </c>
      <c r="L41" s="27">
        <f>IF(L$19="-","-",L$19*'3h Losses'!K17)</f>
        <v>0.25780960051300522</v>
      </c>
      <c r="M41" s="27">
        <f>IF(M$19="-","-",M$19*'3h Losses'!L17)</f>
        <v>0.25310873750032509</v>
      </c>
      <c r="N41" s="27">
        <f>IF(N$19="-","-",N$19*'3h Losses'!M17)</f>
        <v>0.26464258210671682</v>
      </c>
      <c r="O41" s="27">
        <f>IF(O$19="-","-",O$19*'3h Losses'!N17)</f>
        <v>0.27046170743968639</v>
      </c>
      <c r="P41" s="44"/>
      <c r="Q41" s="27">
        <f>IF(Q$19="-","-",Q$19*'3h Losses'!P17)</f>
        <v>0.27046170743968639</v>
      </c>
      <c r="R41" s="27">
        <f>IF(R$19="-","-",R$19*'3h Losses'!Q17)</f>
        <v>0.28014644912789621</v>
      </c>
      <c r="S41" s="27">
        <f>IF(S$19="-","-",S$19*'3h Losses'!R17)</f>
        <v>0.29022310126059714</v>
      </c>
      <c r="T41" s="27">
        <f>IF(T$19="-","-",T$19*'3h Losses'!S17)</f>
        <v>0.30065436531804424</v>
      </c>
      <c r="U41" s="27">
        <f>IF(U$19="-","-",U$19*'3h Losses'!T17)</f>
        <v>0.3384950482805511</v>
      </c>
      <c r="V41" s="27">
        <f>IF(V$19="-","-",V$19*'3h Losses'!U17)</f>
        <v>0.48071444360212917</v>
      </c>
      <c r="W41" s="27">
        <f>IF(W$19="-","-",W$19*'3h Losses'!V17)</f>
        <v>0.44770845697157363</v>
      </c>
      <c r="X41" s="27">
        <f>IF(X$19="-","-",X$19*'3h Losses'!W17)</f>
        <v>0.47191645790955511</v>
      </c>
      <c r="Y41" s="27" t="str">
        <f>IF(Y$19="-","-",Y$19*'3h Losses'!X17)</f>
        <v>-</v>
      </c>
      <c r="Z41" s="27" t="str">
        <f>IF(Z$19="-","-",Z$19*'3h Losses'!Y17)</f>
        <v>-</v>
      </c>
      <c r="AA41" s="27" t="str">
        <f>IF(AA$19="-","-",AA$19*'3h Losses'!Z17)</f>
        <v>-</v>
      </c>
    </row>
    <row r="42" spans="1:27">
      <c r="A42" s="25"/>
      <c r="B42" s="362"/>
      <c r="C42" s="364"/>
      <c r="D42" s="364"/>
      <c r="E42" s="152" t="s">
        <v>156</v>
      </c>
      <c r="F42" s="354"/>
      <c r="G42" s="44"/>
      <c r="H42" s="27">
        <f>IF(H$19="-","-",H$19*'3h Losses'!G18)</f>
        <v>0.23609170583476491</v>
      </c>
      <c r="I42" s="27">
        <f>IF(I$19="-","-",I$19*'3h Losses'!H18)</f>
        <v>0.23230564637654347</v>
      </c>
      <c r="J42" s="27">
        <f>IF(J$19="-","-",J$19*'3h Losses'!I18)</f>
        <v>0.23788098188958048</v>
      </c>
      <c r="K42" s="27">
        <f>IF(K$19="-","-",K$19*'3h Losses'!J18)</f>
        <v>0.24818685828643694</v>
      </c>
      <c r="L42" s="27">
        <f>IF(L$19="-","-",L$19*'3h Losses'!K18)</f>
        <v>0.25265422173559282</v>
      </c>
      <c r="M42" s="27">
        <f>IF(M$19="-","-",M$19*'3h Losses'!L18)</f>
        <v>0.24804736115479598</v>
      </c>
      <c r="N42" s="27">
        <f>IF(N$19="-","-",N$19*'3h Losses'!M18)</f>
        <v>0.25696171913466087</v>
      </c>
      <c r="O42" s="27">
        <f>IF(O$19="-","-",O$19*'3h Losses'!N18)</f>
        <v>0.26261195288584505</v>
      </c>
      <c r="P42" s="44"/>
      <c r="Q42" s="27">
        <f>IF(Q$19="-","-",Q$19*'3h Losses'!P18)</f>
        <v>0.26261195288584505</v>
      </c>
      <c r="R42" s="27">
        <f>IF(R$19="-","-",R$19*'3h Losses'!Q18)</f>
        <v>0.27151623624028887</v>
      </c>
      <c r="S42" s="27">
        <f>IF(S$19="-","-",S$19*'3h Losses'!R18)</f>
        <v>0.28127601204757757</v>
      </c>
      <c r="T42" s="27">
        <f>IF(T$19="-","-",T$19*'3h Losses'!S18)</f>
        <v>0.29100997783509436</v>
      </c>
      <c r="U42" s="27">
        <f>IF(U$19="-","-",U$19*'3h Losses'!T18)</f>
        <v>0.32762281074128846</v>
      </c>
      <c r="V42" s="27">
        <f>IF(V$19="-","-",V$19*'3h Losses'!U18)</f>
        <v>0.46706504986105857</v>
      </c>
      <c r="W42" s="27">
        <f>IF(W$19="-","-",W$19*'3h Losses'!V18)</f>
        <v>0.43501029082288933</v>
      </c>
      <c r="X42" s="27">
        <f>IF(X$19="-","-",X$19*'3h Losses'!W18)</f>
        <v>0.45628384696114349</v>
      </c>
      <c r="Y42" s="27" t="str">
        <f>IF(Y$19="-","-",Y$19*'3h Losses'!X18)</f>
        <v>-</v>
      </c>
      <c r="Z42" s="27" t="str">
        <f>IF(Z$19="-","-",Z$19*'3h Losses'!Y18)</f>
        <v>-</v>
      </c>
      <c r="AA42" s="27" t="str">
        <f>IF(AA$19="-","-",AA$19*'3h Losses'!Z18)</f>
        <v>-</v>
      </c>
    </row>
    <row r="43" spans="1:27">
      <c r="A43" s="25"/>
      <c r="B43" s="362"/>
      <c r="C43" s="364"/>
      <c r="D43" s="364"/>
      <c r="E43" s="152" t="s">
        <v>157</v>
      </c>
      <c r="F43" s="354"/>
      <c r="G43" s="44"/>
      <c r="H43" s="27">
        <f>IF(H$19="-","-",H$19*'3h Losses'!G19)</f>
        <v>0.23799902246072904</v>
      </c>
      <c r="I43" s="27">
        <f>IF(I$19="-","-",I$19*'3h Losses'!H19)</f>
        <v>0.23418237652287663</v>
      </c>
      <c r="J43" s="27">
        <f>IF(J$19="-","-",J$19*'3h Losses'!I19)</f>
        <v>0.23980275355942568</v>
      </c>
      <c r="K43" s="27">
        <f>IF(K$19="-","-",K$19*'3h Losses'!J19)</f>
        <v>0.25019188815176746</v>
      </c>
      <c r="L43" s="27">
        <f>IF(L$19="-","-",L$19*'3h Losses'!K19)</f>
        <v>0.25469534213849926</v>
      </c>
      <c r="M43" s="27">
        <f>IF(M$19="-","-",M$19*'3h Losses'!L19)</f>
        <v>0.25005126406313527</v>
      </c>
      <c r="N43" s="27">
        <f>IF(N$19="-","-",N$19*'3h Losses'!M19)</f>
        <v>0.25842293069629363</v>
      </c>
      <c r="O43" s="27">
        <f>IF(O$19="-","-",O$19*'3h Losses'!N19)</f>
        <v>0.26410529447412523</v>
      </c>
      <c r="P43" s="44"/>
      <c r="Q43" s="27">
        <f>IF(Q$19="-","-",Q$19*'3h Losses'!P19)</f>
        <v>0.26410529447412523</v>
      </c>
      <c r="R43" s="27">
        <f>IF(R$19="-","-",R$19*'3h Losses'!Q19)</f>
        <v>0.27161444077958369</v>
      </c>
      <c r="S43" s="27">
        <f>IF(S$19="-","-",S$19*'3h Losses'!R19)</f>
        <v>0.28137775894820843</v>
      </c>
      <c r="T43" s="27">
        <f>IF(T$19="-","-",T$19*'3h Losses'!S19)</f>
        <v>0.28880695673113327</v>
      </c>
      <c r="U43" s="27">
        <f>IF(U$19="-","-",U$19*'3h Losses'!T19)</f>
        <v>0.32514195978801874</v>
      </c>
      <c r="V43" s="27">
        <f>IF(V$19="-","-",V$19*'3h Losses'!U19)</f>
        <v>0.46338053353388881</v>
      </c>
      <c r="W43" s="27">
        <f>IF(W$19="-","-",W$19*'3h Losses'!V19)</f>
        <v>0.43158320918297172</v>
      </c>
      <c r="X43" s="27">
        <f>IF(X$19="-","-",X$19*'3h Losses'!W19)</f>
        <v>0.45201058767432134</v>
      </c>
      <c r="Y43" s="27" t="str">
        <f>IF(Y$19="-","-",Y$19*'3h Losses'!X19)</f>
        <v>-</v>
      </c>
      <c r="Z43" s="27" t="str">
        <f>IF(Z$19="-","-",Z$19*'3h Losses'!Y19)</f>
        <v>-</v>
      </c>
      <c r="AA43" s="27" t="str">
        <f>IF(AA$19="-","-",AA$19*'3h Losses'!Z19)</f>
        <v>-</v>
      </c>
    </row>
    <row r="44" spans="1:27">
      <c r="A44" s="25"/>
      <c r="B44" s="362"/>
      <c r="C44" s="364"/>
      <c r="D44" s="364"/>
      <c r="E44" s="152" t="s">
        <v>158</v>
      </c>
      <c r="F44" s="354"/>
      <c r="G44" s="44"/>
      <c r="H44" s="27">
        <f>IF(H$19="-","-",H$19*'3h Losses'!G20)</f>
        <v>0.23910681513353765</v>
      </c>
      <c r="I44" s="27">
        <f>IF(I$19="-","-",I$19*'3h Losses'!H20)</f>
        <v>0.23527240419664891</v>
      </c>
      <c r="J44" s="27">
        <f>IF(J$19="-","-",J$19*'3h Losses'!I20)</f>
        <v>0.24091894189736848</v>
      </c>
      <c r="K44" s="27">
        <f>IF(K$19="-","-",K$19*'3h Losses'!J20)</f>
        <v>0.2513564338613466</v>
      </c>
      <c r="L44" s="27">
        <f>IF(L$19="-","-",L$19*'3h Losses'!K20)</f>
        <v>0.25588084967085084</v>
      </c>
      <c r="M44" s="27">
        <f>IF(M$19="-","-",M$19*'3h Losses'!L20)</f>
        <v>0.25121515522239996</v>
      </c>
      <c r="N44" s="27">
        <f>IF(N$19="-","-",N$19*'3h Losses'!M20)</f>
        <v>0.2619874380421231</v>
      </c>
      <c r="O44" s="27">
        <f>IF(O$19="-","-",O$19*'3h Losses'!N20)</f>
        <v>0.26774818041961373</v>
      </c>
      <c r="P44" s="44"/>
      <c r="Q44" s="27">
        <f>IF(Q$19="-","-",Q$19*'3h Losses'!P20)</f>
        <v>0.26774818041961373</v>
      </c>
      <c r="R44" s="27">
        <f>IF(R$19="-","-",R$19*'3h Losses'!Q20)</f>
        <v>0.27682661588263824</v>
      </c>
      <c r="S44" s="27">
        <f>IF(S$19="-","-",S$19*'3h Losses'!R20)</f>
        <v>0.28677810484627891</v>
      </c>
      <c r="T44" s="27">
        <f>IF(T$19="-","-",T$19*'3h Losses'!S20)</f>
        <v>0.294776889154862</v>
      </c>
      <c r="U44" s="27">
        <f>IF(U$19="-","-",U$19*'3h Losses'!T20)</f>
        <v>0.33186932808902408</v>
      </c>
      <c r="V44" s="27">
        <f>IF(V$19="-","-",V$19*'3h Losses'!U20)</f>
        <v>0.46952966356840348</v>
      </c>
      <c r="W44" s="27">
        <f>IF(W$19="-","-",W$19*'3h Losses'!V20)</f>
        <v>0.43730757061707909</v>
      </c>
      <c r="X44" s="27">
        <f>IF(X$19="-","-",X$19*'3h Losses'!W20)</f>
        <v>0.45736794890607807</v>
      </c>
      <c r="Y44" s="27" t="str">
        <f>IF(Y$19="-","-",Y$19*'3h Losses'!X20)</f>
        <v>-</v>
      </c>
      <c r="Z44" s="27" t="str">
        <f>IF(Z$19="-","-",Z$19*'3h Losses'!Y20)</f>
        <v>-</v>
      </c>
      <c r="AA44" s="27" t="str">
        <f>IF(AA$19="-","-",AA$19*'3h Losses'!Z20)</f>
        <v>-</v>
      </c>
    </row>
    <row r="45" spans="1:27">
      <c r="A45" s="25"/>
      <c r="B45" s="362"/>
      <c r="C45" s="364"/>
      <c r="D45" s="364"/>
      <c r="E45" s="152" t="s">
        <v>159</v>
      </c>
      <c r="F45" s="354"/>
      <c r="G45" s="44"/>
      <c r="H45" s="27">
        <f>IF(H$19="-","-",H$19*'3h Losses'!G21)</f>
        <v>0.23498638819709181</v>
      </c>
      <c r="I45" s="27">
        <f>IF(I$19="-","-",I$19*'3h Losses'!H21)</f>
        <v>0.23121805404726972</v>
      </c>
      <c r="J45" s="27">
        <f>IF(J$19="-","-",J$19*'3h Losses'!I21)</f>
        <v>0.23676728734440419</v>
      </c>
      <c r="K45" s="27">
        <f>IF(K$19="-","-",K$19*'3h Losses'!J21)</f>
        <v>0.24702491440987115</v>
      </c>
      <c r="L45" s="27">
        <f>IF(L$19="-","-",L$19*'3h Losses'!K21)</f>
        <v>0.25147136286924887</v>
      </c>
      <c r="M45" s="27">
        <f>IF(M$19="-","-",M$19*'3h Losses'!L21)</f>
        <v>0.24688607036614563</v>
      </c>
      <c r="N45" s="27">
        <f>IF(N$19="-","-",N$19*'3h Losses'!M21)</f>
        <v>0.25651794728245908</v>
      </c>
      <c r="O45" s="27">
        <f>IF(O$19="-","-",O$19*'3h Losses'!N21)</f>
        <v>0.26215842310275156</v>
      </c>
      <c r="P45" s="44"/>
      <c r="Q45" s="27">
        <f>IF(Q$19="-","-",Q$19*'3h Losses'!P21)</f>
        <v>0.26215842310275156</v>
      </c>
      <c r="R45" s="27">
        <f>IF(R$19="-","-",R$19*'3h Losses'!Q21)</f>
        <v>0.27104732879576765</v>
      </c>
      <c r="S45" s="27">
        <f>IF(S$19="-","-",S$19*'3h Losses'!R21)</f>
        <v>0.28204060865469743</v>
      </c>
      <c r="T45" s="27">
        <f>IF(T$19="-","-",T$19*'3h Losses'!S21)</f>
        <v>0.29035029113568733</v>
      </c>
      <c r="U45" s="27">
        <f>IF(U$19="-","-",U$19*'3h Losses'!T21)</f>
        <v>0.32802706263615455</v>
      </c>
      <c r="V45" s="27">
        <f>IF(V$19="-","-",V$19*'3h Losses'!U21)</f>
        <v>0.46764135872979962</v>
      </c>
      <c r="W45" s="27">
        <f>IF(W$19="-","-",W$19*'3h Losses'!V21)</f>
        <v>0.43467134717492278</v>
      </c>
      <c r="X45" s="27">
        <f>IF(X$19="-","-",X$19*'3h Losses'!W21)</f>
        <v>0.45461079538391114</v>
      </c>
      <c r="Y45" s="27" t="str">
        <f>IF(Y$19="-","-",Y$19*'3h Losses'!X21)</f>
        <v>-</v>
      </c>
      <c r="Z45" s="27" t="str">
        <f>IF(Z$19="-","-",Z$19*'3h Losses'!Y21)</f>
        <v>-</v>
      </c>
      <c r="AA45" s="27" t="str">
        <f>IF(AA$19="-","-",AA$19*'3h Losses'!Z21)</f>
        <v>-</v>
      </c>
    </row>
    <row r="46" spans="1:27">
      <c r="A46" s="25"/>
      <c r="B46" s="362"/>
      <c r="C46" s="364"/>
      <c r="D46" s="364"/>
      <c r="E46" s="152" t="s">
        <v>160</v>
      </c>
      <c r="F46" s="354"/>
      <c r="G46" s="44"/>
      <c r="H46" s="27">
        <f>IF(H$19="-","-",H$19*'3h Losses'!G22)</f>
        <v>0.23769713802109035</v>
      </c>
      <c r="I46" s="27">
        <f>IF(I$19="-","-",I$19*'3h Losses'!H22)</f>
        <v>0.23388533322085414</v>
      </c>
      <c r="J46" s="27">
        <f>IF(J$19="-","-",J$19*'3h Losses'!I22)</f>
        <v>0.23949858121815462</v>
      </c>
      <c r="K46" s="27">
        <f>IF(K$19="-","-",K$19*'3h Losses'!J22)</f>
        <v>0.24987453794933415</v>
      </c>
      <c r="L46" s="27">
        <f>IF(L$19="-","-",L$19*'3h Losses'!K22)</f>
        <v>0.25437227963242215</v>
      </c>
      <c r="M46" s="27">
        <f>IF(M$19="-","-",M$19*'3h Losses'!L22)</f>
        <v>0.24973409223212453</v>
      </c>
      <c r="N46" s="27">
        <f>IF(N$19="-","-",N$19*'3h Losses'!M22)</f>
        <v>0.2581452056217905</v>
      </c>
      <c r="O46" s="27">
        <f>IF(O$19="-","-",O$19*'3h Losses'!N22)</f>
        <v>0.26382146260832728</v>
      </c>
      <c r="P46" s="44"/>
      <c r="Q46" s="27">
        <f>IF(Q$19="-","-",Q$19*'3h Losses'!P22)</f>
        <v>0.26382146260832728</v>
      </c>
      <c r="R46" s="27">
        <f>IF(R$19="-","-",R$19*'3h Losses'!Q22)</f>
        <v>0.27321675474040669</v>
      </c>
      <c r="S46" s="27">
        <f>IF(S$19="-","-",S$19*'3h Losses'!R22)</f>
        <v>0.2830387672019184</v>
      </c>
      <c r="T46" s="27">
        <f>IF(T$19="-","-",T$19*'3h Losses'!S22)</f>
        <v>0.29203876064145606</v>
      </c>
      <c r="U46" s="27">
        <f>IF(U$19="-","-",U$19*'3h Losses'!T22)</f>
        <v>0.32879172808780061</v>
      </c>
      <c r="V46" s="27">
        <f>IF(V$19="-","-",V$19*'3h Losses'!U22)</f>
        <v>0.46817694757370121</v>
      </c>
      <c r="W46" s="27">
        <f>IF(W$19="-","-",W$19*'3h Losses'!V22)</f>
        <v>0.43605681255440581</v>
      </c>
      <c r="X46" s="27">
        <f>IF(X$19="-","-",X$19*'3h Losses'!W22)</f>
        <v>0.45861313764306716</v>
      </c>
      <c r="Y46" s="27" t="str">
        <f>IF(Y$19="-","-",Y$19*'3h Losses'!X22)</f>
        <v>-</v>
      </c>
      <c r="Z46" s="27" t="str">
        <f>IF(Z$19="-","-",Z$19*'3h Losses'!Y22)</f>
        <v>-</v>
      </c>
      <c r="AA46" s="27" t="str">
        <f>IF(AA$19="-","-",AA$19*'3h Losses'!Z22)</f>
        <v>-</v>
      </c>
    </row>
    <row r="47" spans="1:27">
      <c r="A47" s="25"/>
      <c r="B47" s="362"/>
      <c r="C47" s="364"/>
      <c r="D47" s="364"/>
      <c r="E47" s="152" t="s">
        <v>161</v>
      </c>
      <c r="F47" s="354"/>
      <c r="G47" s="44"/>
      <c r="H47" s="27">
        <f>IF(H$19="-","-",H$19*'3h Losses'!G23)</f>
        <v>0.23636035184033269</v>
      </c>
      <c r="I47" s="27">
        <f>IF(I$19="-","-",I$19*'3h Losses'!H23)</f>
        <v>0.2325699842690977</v>
      </c>
      <c r="J47" s="27">
        <f>IF(J$19="-","-",J$19*'3h Losses'!I23)</f>
        <v>0.23815166389155604</v>
      </c>
      <c r="K47" s="27">
        <f>IF(K$19="-","-",K$19*'3h Losses'!J23)</f>
        <v>0.24846926722527415</v>
      </c>
      <c r="L47" s="27">
        <f>IF(L$19="-","-",L$19*'3h Losses'!K23)</f>
        <v>0.25294171403532911</v>
      </c>
      <c r="M47" s="27">
        <f>IF(M$19="-","-",M$19*'3h Losses'!L23)</f>
        <v>0.24832961136146992</v>
      </c>
      <c r="N47" s="27">
        <f>IF(N$19="-","-",N$19*'3h Losses'!M23)</f>
        <v>0.25664840040339315</v>
      </c>
      <c r="O47" s="27">
        <f>IF(O$19="-","-",O$19*'3h Losses'!N23)</f>
        <v>0.26229174470786815</v>
      </c>
      <c r="P47" s="44"/>
      <c r="Q47" s="27">
        <f>IF(Q$19="-","-",Q$19*'3h Losses'!P23)</f>
        <v>0.26229174470786815</v>
      </c>
      <c r="R47" s="27">
        <f>IF(R$19="-","-",R$19*'3h Losses'!Q23)</f>
        <v>0.27118517088571437</v>
      </c>
      <c r="S47" s="27">
        <f>IF(S$19="-","-",S$19*'3h Losses'!R23)</f>
        <v>0.28093230295596733</v>
      </c>
      <c r="T47" s="27">
        <f>IF(T$19="-","-",T$19*'3h Losses'!S23)</f>
        <v>0.28813457270274728</v>
      </c>
      <c r="U47" s="27">
        <f>IF(U$19="-","-",U$19*'3h Losses'!T23)</f>
        <v>0.32438101021773008</v>
      </c>
      <c r="V47" s="27">
        <f>IF(V$19="-","-",V$19*'3h Losses'!U23)</f>
        <v>0.46244347995342766</v>
      </c>
      <c r="W47" s="27">
        <f>IF(W$19="-","-",W$19*'3h Losses'!V23)</f>
        <v>0.43072088191628738</v>
      </c>
      <c r="X47" s="27">
        <f>IF(X$19="-","-",X$19*'3h Losses'!W23)</f>
        <v>0.45528320617017909</v>
      </c>
      <c r="Y47" s="27" t="str">
        <f>IF(Y$19="-","-",Y$19*'3h Losses'!X23)</f>
        <v>-</v>
      </c>
      <c r="Z47" s="27" t="str">
        <f>IF(Z$19="-","-",Z$19*'3h Losses'!Y23)</f>
        <v>-</v>
      </c>
      <c r="AA47" s="27" t="str">
        <f>IF(AA$19="-","-",AA$19*'3h Losses'!Z23)</f>
        <v>-</v>
      </c>
    </row>
    <row r="48" spans="1:27">
      <c r="A48" s="25"/>
      <c r="B48" s="362"/>
      <c r="C48" s="364"/>
      <c r="D48" s="364"/>
      <c r="E48" s="152" t="s">
        <v>162</v>
      </c>
      <c r="F48" s="354"/>
      <c r="G48" s="44"/>
      <c r="H48" s="27">
        <f>IF(H$19="-","-",H$19*'3h Losses'!G24)</f>
        <v>0.23245871540863891</v>
      </c>
      <c r="I48" s="27">
        <f>IF(I$19="-","-",I$19*'3h Losses'!H24)</f>
        <v>0.2287309160138781</v>
      </c>
      <c r="J48" s="27">
        <f>IF(J$19="-","-",J$19*'3h Losses'!I24)</f>
        <v>0.23422045799821115</v>
      </c>
      <c r="K48" s="27">
        <f>IF(K$19="-","-",K$19*'3h Losses'!J24)</f>
        <v>0.24436774707769346</v>
      </c>
      <c r="L48" s="27">
        <f>IF(L$19="-","-",L$19*'3h Losses'!K24)</f>
        <v>0.24876636652509199</v>
      </c>
      <c r="M48" s="27">
        <f>IF(M$19="-","-",M$19*'3h Losses'!L24)</f>
        <v>0.24423039653456538</v>
      </c>
      <c r="N48" s="27">
        <f>IF(N$19="-","-",N$19*'3h Losses'!M24)</f>
        <v>0.25356271875573499</v>
      </c>
      <c r="O48" s="27">
        <f>IF(O$19="-","-",O$19*'3h Losses'!N24)</f>
        <v>0.25913821317716235</v>
      </c>
      <c r="P48" s="44"/>
      <c r="Q48" s="27">
        <f>IF(Q$19="-","-",Q$19*'3h Losses'!P24)</f>
        <v>0.25913821317716235</v>
      </c>
      <c r="R48" s="27">
        <f>IF(R$19="-","-",R$19*'3h Losses'!Q24)</f>
        <v>0.26940419652973191</v>
      </c>
      <c r="S48" s="27">
        <f>IF(S$19="-","-",S$19*'3h Losses'!R24)</f>
        <v>0.2790868929184192</v>
      </c>
      <c r="T48" s="27">
        <f>IF(T$19="-","-",T$19*'3h Losses'!S24)</f>
        <v>0.28730955091018873</v>
      </c>
      <c r="U48" s="27">
        <f>IF(U$19="-","-",U$19*'3h Losses'!T24)</f>
        <v>0.32345331735615507</v>
      </c>
      <c r="V48" s="27">
        <f>IF(V$19="-","-",V$19*'3h Losses'!U24)</f>
        <v>0.45969938064903471</v>
      </c>
      <c r="W48" s="27">
        <f>IF(W$19="-","-",W$19*'3h Losses'!V24)</f>
        <v>0.42816543330704332</v>
      </c>
      <c r="X48" s="27">
        <f>IF(X$19="-","-",X$19*'3h Losses'!W24)</f>
        <v>0.44780643917916307</v>
      </c>
      <c r="Y48" s="27" t="str">
        <f>IF(Y$19="-","-",Y$19*'3h Losses'!X24)</f>
        <v>-</v>
      </c>
      <c r="Z48" s="27" t="str">
        <f>IF(Z$19="-","-",Z$19*'3h Losses'!Y24)</f>
        <v>-</v>
      </c>
      <c r="AA48" s="27" t="str">
        <f>IF(AA$19="-","-",AA$19*'3h Losses'!Z24)</f>
        <v>-</v>
      </c>
    </row>
    <row r="49" spans="1:27">
      <c r="A49" s="25"/>
      <c r="B49" s="362"/>
      <c r="C49" s="364"/>
      <c r="D49" s="364"/>
      <c r="E49" s="152" t="s">
        <v>163</v>
      </c>
      <c r="F49" s="354"/>
      <c r="G49" s="44"/>
      <c r="H49" s="27">
        <f>IF(H$19="-","-",H$19*'3h Losses'!G25)</f>
        <v>0.24107374229856365</v>
      </c>
      <c r="I49" s="27">
        <f>IF(I$19="-","-",I$19*'3h Losses'!H25)</f>
        <v>0.23720778894399258</v>
      </c>
      <c r="J49" s="27">
        <f>IF(J$19="-","-",J$19*'3h Losses'!I25)</f>
        <v>0.24290077587864839</v>
      </c>
      <c r="K49" s="27">
        <f>IF(K$19="-","-",K$19*'3h Losses'!J25)</f>
        <v>0.25342412815767951</v>
      </c>
      <c r="L49" s="27">
        <f>IF(L$19="-","-",L$19*'3h Losses'!K25)</f>
        <v>0.25798576246451776</v>
      </c>
      <c r="M49" s="27">
        <f>IF(M$19="-","-",M$19*'3h Losses'!L25)</f>
        <v>0.25328168734026202</v>
      </c>
      <c r="N49" s="27">
        <f>IF(N$19="-","-",N$19*'3h Losses'!M25)</f>
        <v>0.26073862779084073</v>
      </c>
      <c r="O49" s="27">
        <f>IF(O$19="-","-",O$19*'3h Losses'!N25)</f>
        <v>0.26647191055351249</v>
      </c>
      <c r="P49" s="44"/>
      <c r="Q49" s="27">
        <f>IF(Q$19="-","-",Q$19*'3h Losses'!P25)</f>
        <v>0.26647191055351249</v>
      </c>
      <c r="R49" s="27">
        <f>IF(R$19="-","-",R$19*'3h Losses'!Q25)</f>
        <v>0.27539978583060498</v>
      </c>
      <c r="S49" s="27">
        <f>IF(S$19="-","-",S$19*'3h Losses'!R25)</f>
        <v>0.28530205125866898</v>
      </c>
      <c r="T49" s="27">
        <f>IF(T$19="-","-",T$19*'3h Losses'!S25)</f>
        <v>0.29537353738345445</v>
      </c>
      <c r="U49" s="27">
        <f>IF(U$19="-","-",U$19*'3h Losses'!T25)</f>
        <v>0.3325423329823225</v>
      </c>
      <c r="V49" s="27">
        <f>IF(V$19="-","-",V$19*'3h Losses'!U25)</f>
        <v>0.47452784496954231</v>
      </c>
      <c r="W49" s="27">
        <f>IF(W$19="-","-",W$19*'3h Losses'!V25)</f>
        <v>0.44195513671096942</v>
      </c>
      <c r="X49" s="27">
        <f>IF(X$19="-","-",X$19*'3h Losses'!W25)</f>
        <v>0.46387992935652983</v>
      </c>
      <c r="Y49" s="27" t="str">
        <f>IF(Y$19="-","-",Y$19*'3h Losses'!X25)</f>
        <v>-</v>
      </c>
      <c r="Z49" s="27" t="str">
        <f>IF(Z$19="-","-",Z$19*'3h Losses'!Y25)</f>
        <v>-</v>
      </c>
      <c r="AA49" s="27" t="str">
        <f>IF(AA$19="-","-",AA$19*'3h Losses'!Z25)</f>
        <v>-</v>
      </c>
    </row>
    <row r="50" spans="1:27">
      <c r="A50" s="25"/>
      <c r="B50" s="362"/>
      <c r="C50" s="364"/>
      <c r="D50" s="364"/>
      <c r="E50" s="152" t="s">
        <v>164</v>
      </c>
      <c r="F50" s="354"/>
      <c r="G50" s="44"/>
      <c r="H50" s="27">
        <f>IF(H$19="-","-",H$19*'3h Losses'!G26)</f>
        <v>0.23946572720438297</v>
      </c>
      <c r="I50" s="27">
        <f>IF(I$19="-","-",I$19*'3h Losses'!H26)</f>
        <v>0.23562556061235301</v>
      </c>
      <c r="J50" s="27">
        <f>IF(J$19="-","-",J$19*'3h Losses'!I26)</f>
        <v>0.24128057406704947</v>
      </c>
      <c r="K50" s="27">
        <f>IF(K$19="-","-",K$19*'3h Losses'!J26)</f>
        <v>0.25173373326265014</v>
      </c>
      <c r="L50" s="27">
        <f>IF(L$19="-","-",L$19*'3h Losses'!K26)</f>
        <v>0.25626494046137782</v>
      </c>
      <c r="M50" s="27">
        <f>IF(M$19="-","-",M$19*'3h Losses'!L26)</f>
        <v>0.25159224255693807</v>
      </c>
      <c r="N50" s="27">
        <f>IF(N$19="-","-",N$19*'3h Losses'!M26)</f>
        <v>0.26351094978314299</v>
      </c>
      <c r="O50" s="27">
        <f>IF(O$19="-","-",O$19*'3h Losses'!N26)</f>
        <v>0.26930519208228898</v>
      </c>
      <c r="P50" s="44"/>
      <c r="Q50" s="27">
        <f>IF(Q$19="-","-",Q$19*'3h Losses'!P26)</f>
        <v>0.26930519208228898</v>
      </c>
      <c r="R50" s="27">
        <f>IF(R$19="-","-",R$19*'3h Losses'!Q26)</f>
        <v>0.27829730926118057</v>
      </c>
      <c r="S50" s="27">
        <f>IF(S$19="-","-",S$19*'3h Losses'!R26)</f>
        <v>0.28830586582696427</v>
      </c>
      <c r="T50" s="27">
        <f>IF(T$19="-","-",T$19*'3h Losses'!S26)</f>
        <v>0.29700260954198038</v>
      </c>
      <c r="U50" s="27">
        <f>IF(U$19="-","-",U$19*'3h Losses'!T26)</f>
        <v>0.33437904821159692</v>
      </c>
      <c r="V50" s="27">
        <f>IF(V$19="-","-",V$19*'3h Losses'!U26)</f>
        <v>0.47710737077477888</v>
      </c>
      <c r="W50" s="27">
        <f>IF(W$19="-","-",W$19*'3h Losses'!V26)</f>
        <v>0.44435092193552472</v>
      </c>
      <c r="X50" s="27">
        <f>IF(X$19="-","-",X$19*'3h Losses'!W26)</f>
        <v>0.46740621341870742</v>
      </c>
      <c r="Y50" s="27" t="str">
        <f>IF(Y$19="-","-",Y$19*'3h Losses'!X26)</f>
        <v>-</v>
      </c>
      <c r="Z50" s="27" t="str">
        <f>IF(Z$19="-","-",Z$19*'3h Losses'!Y26)</f>
        <v>-</v>
      </c>
      <c r="AA50" s="27" t="str">
        <f>IF(AA$19="-","-",AA$19*'3h Losses'!Z26)</f>
        <v>-</v>
      </c>
    </row>
    <row r="51" spans="1:27">
      <c r="A51" s="25"/>
      <c r="B51" s="362"/>
      <c r="C51" s="364"/>
      <c r="D51" s="364"/>
      <c r="E51" s="152" t="s">
        <v>165</v>
      </c>
      <c r="F51" s="354"/>
      <c r="G51" s="44"/>
      <c r="H51" s="27">
        <f>IF(H$19="-","-",H$19*'3h Losses'!G27)</f>
        <v>0.23955053809766497</v>
      </c>
      <c r="I51" s="27">
        <f>IF(I$19="-","-",I$19*'3h Losses'!H27)</f>
        <v>0.23570901144479112</v>
      </c>
      <c r="J51" s="27">
        <f>IF(J$19="-","-",J$19*'3h Losses'!I27)</f>
        <v>0.24136602771946611</v>
      </c>
      <c r="K51" s="27">
        <f>IF(K$19="-","-",K$19*'3h Losses'!J27)</f>
        <v>0.25182288908063066</v>
      </c>
      <c r="L51" s="27">
        <f>IF(L$19="-","-",L$19*'3h Losses'!K27)</f>
        <v>0.25635570108408207</v>
      </c>
      <c r="M51" s="27">
        <f>IF(M$19="-","-",M$19*'3h Losses'!L27)</f>
        <v>0.25168134826355909</v>
      </c>
      <c r="N51" s="27">
        <f>IF(N$19="-","-",N$19*'3h Losses'!M27)</f>
        <v>0.26217262216414361</v>
      </c>
      <c r="O51" s="27">
        <f>IF(O$19="-","-",O$19*'3h Losses'!N27)</f>
        <v>0.26793743648503476</v>
      </c>
      <c r="P51" s="44"/>
      <c r="Q51" s="27">
        <f>IF(Q$19="-","-",Q$19*'3h Losses'!P27)</f>
        <v>0.26793743648503476</v>
      </c>
      <c r="R51" s="27">
        <f>IF(R$19="-","-",R$19*'3h Losses'!Q27)</f>
        <v>0.27702228898130754</v>
      </c>
      <c r="S51" s="27">
        <f>IF(S$19="-","-",S$19*'3h Losses'!R27)</f>
        <v>0.28563047458976404</v>
      </c>
      <c r="T51" s="27">
        <f>IF(T$19="-","-",T$19*'3h Losses'!S27)</f>
        <v>0.29404592427290266</v>
      </c>
      <c r="U51" s="27">
        <f>IF(U$19="-","-",U$19*'3h Losses'!T27)</f>
        <v>0.33382953596540244</v>
      </c>
      <c r="V51" s="27">
        <f>IF(V$19="-","-",V$19*'3h Losses'!U27)</f>
        <v>0.47591347045703436</v>
      </c>
      <c r="W51" s="27">
        <f>IF(W$19="-","-",W$19*'3h Losses'!V27)</f>
        <v>0.44603612032043177</v>
      </c>
      <c r="X51" s="27">
        <f>IF(X$19="-","-",X$19*'3h Losses'!W27)</f>
        <v>0.46649689874134825</v>
      </c>
      <c r="Y51" s="27" t="str">
        <f>IF(Y$19="-","-",Y$19*'3h Losses'!X27)</f>
        <v>-</v>
      </c>
      <c r="Z51" s="27" t="str">
        <f>IF(Z$19="-","-",Z$19*'3h Losses'!Y27)</f>
        <v>-</v>
      </c>
      <c r="AA51" s="27" t="str">
        <f>IF(AA$19="-","-",AA$19*'3h Losses'!Z27)</f>
        <v>-</v>
      </c>
    </row>
    <row r="52" spans="1:27" ht="12.75" customHeight="1">
      <c r="A52" s="25"/>
      <c r="B52" s="362" t="s">
        <v>239</v>
      </c>
      <c r="C52" s="364"/>
      <c r="D52" s="364"/>
      <c r="E52" s="152" t="s">
        <v>152</v>
      </c>
      <c r="F52" s="354"/>
      <c r="G52" s="44"/>
      <c r="H52" s="27">
        <f>IF(H$25="-","-",H$25*'3h Losses'!G28)</f>
        <v>0.24047603186300415</v>
      </c>
      <c r="I52" s="27">
        <f>IF(I$25="-","-",I$25*'3h Losses'!H28)</f>
        <v>0.23661966362807896</v>
      </c>
      <c r="J52" s="27">
        <f>IF(J$25="-","-",J$25*'3h Losses'!I28)</f>
        <v>0.24229853555515285</v>
      </c>
      <c r="K52" s="27">
        <f>IF(K$25="-","-",K$25*'3h Losses'!J28)</f>
        <v>0.25279579657507684</v>
      </c>
      <c r="L52" s="27">
        <f>IF(L$25="-","-",L$25*'3h Losses'!K28)</f>
        <v>0.25734612091342823</v>
      </c>
      <c r="M52" s="27">
        <f>IF(M$25="-","-",M$25*'3h Losses'!L28)</f>
        <v>0.25265370892081263</v>
      </c>
      <c r="N52" s="27">
        <f>IF(N$25="-","-",N$25*'3h Losses'!M28)</f>
        <v>0.25954785899067145</v>
      </c>
      <c r="O52" s="27">
        <f>IF(O$25="-","-",O$25*'3h Losses'!N28)</f>
        <v>0.2652549583899721</v>
      </c>
      <c r="P52" s="44"/>
      <c r="Q52" s="27">
        <f>IF(Q$25="-","-",Q$25*'3h Losses'!P28)</f>
        <v>0.2652549583899721</v>
      </c>
      <c r="R52" s="27">
        <f>IF(R$25="-","-",R$25*'3h Losses'!Q28)</f>
        <v>0.27547025149508897</v>
      </c>
      <c r="S52" s="27">
        <f>IF(S$25="-","-",S$25*'3h Losses'!R28)</f>
        <v>0.28533844390256957</v>
      </c>
      <c r="T52" s="27">
        <f>IF(T$25="-","-",T$25*'3h Losses'!S28)</f>
        <v>0.29340319674085036</v>
      </c>
      <c r="U52" s="27">
        <f>IF(U$25="-","-",U$25*'3h Losses'!T28)</f>
        <v>0.33029368168713719</v>
      </c>
      <c r="V52" s="27">
        <f>IF(V$25="-","-",V$25*'3h Losses'!U28)</f>
        <v>0.47021870891750123</v>
      </c>
      <c r="W52" s="27">
        <f>IF(W$25="-","-",W$25*'3h Losses'!V28)</f>
        <v>0.43796894008116521</v>
      </c>
      <c r="X52" s="27">
        <f>IF(X$25="-","-",X$25*'3h Losses'!W28)</f>
        <v>0.45964521266673714</v>
      </c>
      <c r="Y52" s="27" t="str">
        <f>IF(Y$25="-","-",Y$25*'3h Losses'!X28)</f>
        <v>-</v>
      </c>
      <c r="Z52" s="27" t="str">
        <f>IF(Z$25="-","-",Z$25*'3h Losses'!Y28)</f>
        <v>-</v>
      </c>
      <c r="AA52" s="27" t="str">
        <f>IF(AA$25="-","-",AA$25*'3h Losses'!Z28)</f>
        <v>-</v>
      </c>
    </row>
    <row r="53" spans="1:27">
      <c r="A53" s="25"/>
      <c r="B53" s="362"/>
      <c r="C53" s="364"/>
      <c r="D53" s="364"/>
      <c r="E53" s="152" t="s">
        <v>153</v>
      </c>
      <c r="F53" s="354"/>
      <c r="G53" s="44"/>
      <c r="H53" s="27">
        <f>IF(H$25="-","-",H$25*'3h Losses'!G29)</f>
        <v>0.23546951286413736</v>
      </c>
      <c r="I53" s="27">
        <f>IF(I$25="-","-",I$25*'3h Losses'!H29)</f>
        <v>0.23169343113712404</v>
      </c>
      <c r="J53" s="27">
        <f>IF(J$25="-","-",J$25*'3h Losses'!I29)</f>
        <v>0.23725407348441499</v>
      </c>
      <c r="K53" s="27">
        <f>IF(K$25="-","-",K$25*'3h Losses'!J29)</f>
        <v>0.24753278991041347</v>
      </c>
      <c r="L53" s="27">
        <f>IF(L$25="-","-",L$25*'3h Losses'!K29)</f>
        <v>0.25198838012880093</v>
      </c>
      <c r="M53" s="27">
        <f>IF(M$25="-","-",M$25*'3h Losses'!L29)</f>
        <v>0.24739366040767513</v>
      </c>
      <c r="N53" s="27">
        <f>IF(N$25="-","-",N$25*'3h Losses'!M29)</f>
        <v>0.25684685455205053</v>
      </c>
      <c r="O53" s="27">
        <f>IF(O$25="-","-",O$25*'3h Losses'!N29)</f>
        <v>0.26249456258950715</v>
      </c>
      <c r="P53" s="44"/>
      <c r="Q53" s="27">
        <f>IF(Q$25="-","-",Q$25*'3h Losses'!P29)</f>
        <v>0.26249456258950715</v>
      </c>
      <c r="R53" s="27">
        <f>IF(R$25="-","-",R$25*'3h Losses'!Q29)</f>
        <v>0.27066914563133254</v>
      </c>
      <c r="S53" s="27">
        <f>IF(S$25="-","-",S$25*'3h Losses'!R29)</f>
        <v>0.28038984801027672</v>
      </c>
      <c r="T53" s="27">
        <f>IF(T$25="-","-",T$25*'3h Losses'!S29)</f>
        <v>0.28865089459846849</v>
      </c>
      <c r="U53" s="27">
        <f>IF(U$25="-","-",U$25*'3h Losses'!T29)</f>
        <v>0.32495759332449947</v>
      </c>
      <c r="V53" s="27">
        <f>IF(V$25="-","-",V$25*'3h Losses'!U29)</f>
        <v>0.46275492737888446</v>
      </c>
      <c r="W53" s="27">
        <f>IF(W$25="-","-",W$25*'3h Losses'!V29)</f>
        <v>0.43100484499210207</v>
      </c>
      <c r="X53" s="27">
        <f>IF(X$25="-","-",X$25*'3h Losses'!W29)</f>
        <v>0.45077610169075133</v>
      </c>
      <c r="Y53" s="27" t="str">
        <f>IF(Y$25="-","-",Y$25*'3h Losses'!X29)</f>
        <v>-</v>
      </c>
      <c r="Z53" s="27" t="str">
        <f>IF(Z$25="-","-",Z$25*'3h Losses'!Y29)</f>
        <v>-</v>
      </c>
      <c r="AA53" s="27" t="str">
        <f>IF(AA$25="-","-",AA$25*'3h Losses'!Z29)</f>
        <v>-</v>
      </c>
    </row>
    <row r="54" spans="1:27">
      <c r="A54" s="25"/>
      <c r="B54" s="362"/>
      <c r="C54" s="364"/>
      <c r="D54" s="364"/>
      <c r="E54" s="152" t="s">
        <v>154</v>
      </c>
      <c r="F54" s="354"/>
      <c r="G54" s="44"/>
      <c r="H54" s="27">
        <f>IF(H$25="-","-",H$25*'3h Losses'!G30)</f>
        <v>0.23750321480649034</v>
      </c>
      <c r="I54" s="27">
        <f>IF(I$25="-","-",I$25*'3h Losses'!H30)</f>
        <v>0.23369451983520048</v>
      </c>
      <c r="J54" s="27">
        <f>IF(J$25="-","-",J$25*'3h Losses'!I30)</f>
        <v>0.23930318831124531</v>
      </c>
      <c r="K54" s="27">
        <f>IF(K$25="-","-",K$25*'3h Losses'!J30)</f>
        <v>0.24967067990523126</v>
      </c>
      <c r="L54" s="27">
        <f>IF(L$25="-","-",L$25*'3h Losses'!K30)</f>
        <v>0.25416475214352546</v>
      </c>
      <c r="M54" s="27">
        <f>IF(M$25="-","-",M$25*'3h Losses'!L30)</f>
        <v>0.24953034876948102</v>
      </c>
      <c r="N54" s="27">
        <f>IF(N$25="-","-",N$25*'3h Losses'!M30)</f>
        <v>0.2593570207517597</v>
      </c>
      <c r="O54" s="27">
        <f>IF(O$25="-","-",O$25*'3h Losses'!N30)</f>
        <v>0.26505992388142868</v>
      </c>
      <c r="P54" s="44"/>
      <c r="Q54" s="27">
        <f>IF(Q$25="-","-",Q$25*'3h Losses'!P30)</f>
        <v>0.26505992388142868</v>
      </c>
      <c r="R54" s="27">
        <f>IF(R$25="-","-",R$25*'3h Losses'!Q30)</f>
        <v>0.27368851910752273</v>
      </c>
      <c r="S54" s="27">
        <f>IF(S$25="-","-",S$25*'3h Losses'!R30)</f>
        <v>0.28348752885347028</v>
      </c>
      <c r="T54" s="27">
        <f>IF(T$25="-","-",T$25*'3h Losses'!S30)</f>
        <v>0.29141098834924906</v>
      </c>
      <c r="U54" s="27">
        <f>IF(U$25="-","-",U$25*'3h Losses'!T30)</f>
        <v>0.32803538150627409</v>
      </c>
      <c r="V54" s="27">
        <f>IF(V$25="-","-",V$25*'3h Losses'!U30)</f>
        <v>0.46770221092496295</v>
      </c>
      <c r="W54" s="27">
        <f>IF(W$25="-","-",W$25*'3h Losses'!V30)</f>
        <v>0.43563178488972698</v>
      </c>
      <c r="X54" s="27">
        <f>IF(X$25="-","-",X$25*'3h Losses'!W30)</f>
        <v>0.45897790134436811</v>
      </c>
      <c r="Y54" s="27" t="str">
        <f>IF(Y$25="-","-",Y$25*'3h Losses'!X30)</f>
        <v>-</v>
      </c>
      <c r="Z54" s="27" t="str">
        <f>IF(Z$25="-","-",Z$25*'3h Losses'!Y30)</f>
        <v>-</v>
      </c>
      <c r="AA54" s="27" t="str">
        <f>IF(AA$25="-","-",AA$25*'3h Losses'!Z30)</f>
        <v>-</v>
      </c>
    </row>
    <row r="55" spans="1:27">
      <c r="A55" s="25"/>
      <c r="B55" s="362"/>
      <c r="C55" s="364"/>
      <c r="D55" s="364"/>
      <c r="E55" s="152" t="s">
        <v>155</v>
      </c>
      <c r="F55" s="354"/>
      <c r="G55" s="44"/>
      <c r="H55" s="27">
        <f>IF(H$25="-","-",H$25*'3h Losses'!G31)</f>
        <v>0.24023029098574666</v>
      </c>
      <c r="I55" s="27">
        <f>IF(I$25="-","-",I$25*'3h Losses'!H31)</f>
        <v>0.23637786354818802</v>
      </c>
      <c r="J55" s="27">
        <f>IF(J$25="-","-",J$25*'3h Losses'!I31)</f>
        <v>0.24205093227334451</v>
      </c>
      <c r="K55" s="27">
        <f>IF(K$25="-","-",K$25*'3h Losses'!J31)</f>
        <v>0.25253746621118944</v>
      </c>
      <c r="L55" s="27">
        <f>IF(L$25="-","-",L$25*'3h Losses'!K31)</f>
        <v>0.25708314060299087</v>
      </c>
      <c r="M55" s="27">
        <f>IF(M$25="-","-",M$25*'3h Losses'!L31)</f>
        <v>0.25239552375536578</v>
      </c>
      <c r="N55" s="27">
        <f>IF(N$25="-","-",N$25*'3h Losses'!M31)</f>
        <v>0.26381505805507138</v>
      </c>
      <c r="O55" s="27">
        <f>IF(O$25="-","-",O$25*'3h Losses'!N31)</f>
        <v>0.26961598727563058</v>
      </c>
      <c r="P55" s="44"/>
      <c r="Q55" s="27">
        <f>IF(Q$25="-","-",Q$25*'3h Losses'!P31)</f>
        <v>0.26961598727563058</v>
      </c>
      <c r="R55" s="27">
        <f>IF(R$25="-","-",R$25*'3h Losses'!Q31)</f>
        <v>0.2792182328197107</v>
      </c>
      <c r="S55" s="27">
        <f>IF(S$25="-","-",S$25*'3h Losses'!R31)</f>
        <v>0.28921520008256441</v>
      </c>
      <c r="T55" s="27">
        <f>IF(T$25="-","-",T$25*'3h Losses'!S31)</f>
        <v>0.29950335571946063</v>
      </c>
      <c r="U55" s="27">
        <f>IF(U$25="-","-",U$25*'3h Losses'!T31)</f>
        <v>0.33713633523214503</v>
      </c>
      <c r="V55" s="27">
        <f>IF(V$25="-","-",V$25*'3h Losses'!U31)</f>
        <v>0.47890165148620456</v>
      </c>
      <c r="W55" s="27">
        <f>IF(W$25="-","-",W$25*'3h Losses'!V31)</f>
        <v>0.44602808829338031</v>
      </c>
      <c r="X55" s="27">
        <f>IF(X$25="-","-",X$25*'3h Losses'!W31)</f>
        <v>0.46990190449029184</v>
      </c>
      <c r="Y55" s="27" t="str">
        <f>IF(Y$25="-","-",Y$25*'3h Losses'!X31)</f>
        <v>-</v>
      </c>
      <c r="Z55" s="27" t="str">
        <f>IF(Z$25="-","-",Z$25*'3h Losses'!Y31)</f>
        <v>-</v>
      </c>
      <c r="AA55" s="27" t="str">
        <f>IF(AA$25="-","-",AA$25*'3h Losses'!Z31)</f>
        <v>-</v>
      </c>
    </row>
    <row r="56" spans="1:27">
      <c r="A56" s="25"/>
      <c r="B56" s="362"/>
      <c r="C56" s="364"/>
      <c r="D56" s="364"/>
      <c r="E56" s="152" t="s">
        <v>156</v>
      </c>
      <c r="F56" s="354"/>
      <c r="G56" s="44"/>
      <c r="H56" s="27">
        <f>IF(H$25="-","-",H$25*'3h Losses'!G32)</f>
        <v>0.23581861996984138</v>
      </c>
      <c r="I56" s="27">
        <f>IF(I$25="-","-",I$25*'3h Losses'!H32)</f>
        <v>0.23203693982396445</v>
      </c>
      <c r="J56" s="27">
        <f>IF(J$25="-","-",J$25*'3h Losses'!I32)</f>
        <v>0.23760582637973959</v>
      </c>
      <c r="K56" s="27">
        <f>IF(K$25="-","-",K$25*'3h Losses'!J32)</f>
        <v>0.24789978203097016</v>
      </c>
      <c r="L56" s="27">
        <f>IF(L$25="-","-",L$25*'3h Losses'!K32)</f>
        <v>0.25236197810752764</v>
      </c>
      <c r="M56" s="27">
        <f>IF(M$25="-","-",M$25*'3h Losses'!L32)</f>
        <v>0.24776044625482757</v>
      </c>
      <c r="N56" s="27">
        <f>IF(N$25="-","-",N$25*'3h Losses'!M32)</f>
        <v>0.25668134876494858</v>
      </c>
      <c r="O56" s="27">
        <f>IF(O$25="-","-",O$25*'3h Losses'!N32)</f>
        <v>0.26232541755844524</v>
      </c>
      <c r="P56" s="44"/>
      <c r="Q56" s="27">
        <f>IF(Q$25="-","-",Q$25*'3h Losses'!P32)</f>
        <v>0.26232541755844524</v>
      </c>
      <c r="R56" s="27">
        <f>IF(R$25="-","-",R$25*'3h Losses'!Q32)</f>
        <v>0.27121998546879678</v>
      </c>
      <c r="S56" s="27">
        <f>IF(S$25="-","-",S$25*'3h Losses'!R32)</f>
        <v>0.28095595839957227</v>
      </c>
      <c r="T56" s="27">
        <f>IF(T$25="-","-",T$25*'3h Losses'!S32)</f>
        <v>0.290659606568347</v>
      </c>
      <c r="U56" s="27">
        <f>IF(U$25="-","-",U$25*'3h Losses'!T32)</f>
        <v>0.32721345529450635</v>
      </c>
      <c r="V56" s="27">
        <f>IF(V$25="-","-",V$25*'3h Losses'!U32)</f>
        <v>0.46648146527569473</v>
      </c>
      <c r="W56" s="27">
        <f>IF(W$25="-","-",W$25*'3h Losses'!V32)</f>
        <v>0.43447042878170949</v>
      </c>
      <c r="X56" s="27">
        <f>IF(X$25="-","-",X$25*'3h Losses'!W32)</f>
        <v>0.45570943753697607</v>
      </c>
      <c r="Y56" s="27" t="str">
        <f>IF(Y$25="-","-",Y$25*'3h Losses'!X32)</f>
        <v>-</v>
      </c>
      <c r="Z56" s="27" t="str">
        <f>IF(Z$25="-","-",Z$25*'3h Losses'!Y32)</f>
        <v>-</v>
      </c>
      <c r="AA56" s="27" t="str">
        <f>IF(AA$25="-","-",AA$25*'3h Losses'!Z32)</f>
        <v>-</v>
      </c>
    </row>
    <row r="57" spans="1:27">
      <c r="A57" s="25"/>
      <c r="B57" s="362"/>
      <c r="C57" s="364"/>
      <c r="D57" s="364"/>
      <c r="E57" s="152" t="s">
        <v>157</v>
      </c>
      <c r="F57" s="354"/>
      <c r="G57" s="44"/>
      <c r="H57" s="27">
        <f>IF(H$25="-","-",H$25*'3h Losses'!G33)</f>
        <v>0.23751690268161504</v>
      </c>
      <c r="I57" s="27">
        <f>IF(I$25="-","-",I$25*'3h Losses'!H33)</f>
        <v>0.23370798820617575</v>
      </c>
      <c r="J57" s="27">
        <f>IF(J$25="-","-",J$25*'3h Losses'!I33)</f>
        <v>0.23931697992312395</v>
      </c>
      <c r="K57" s="27">
        <f>IF(K$25="-","-",K$25*'3h Losses'!J33)</f>
        <v>0.24968506902030754</v>
      </c>
      <c r="L57" s="27">
        <f>IF(L$25="-","-",L$25*'3h Losses'!K33)</f>
        <v>0.25417940026267311</v>
      </c>
      <c r="M57" s="27">
        <f>IF(M$25="-","-",M$25*'3h Losses'!L33)</f>
        <v>0.24954472979694017</v>
      </c>
      <c r="N57" s="27">
        <f>IF(N$25="-","-",N$25*'3h Losses'!M33)</f>
        <v>0.25804039297103276</v>
      </c>
      <c r="O57" s="27">
        <f>IF(O$25="-","-",O$25*'3h Losses'!N33)</f>
        <v>0.26371434527195781</v>
      </c>
      <c r="P57" s="44"/>
      <c r="Q57" s="27">
        <f>IF(Q$25="-","-",Q$25*'3h Losses'!P33)</f>
        <v>0.26371434527195781</v>
      </c>
      <c r="R57" s="27">
        <f>IF(R$25="-","-",R$25*'3h Losses'!Q33)</f>
        <v>0.27134957797137532</v>
      </c>
      <c r="S57" s="27">
        <f>IF(S$25="-","-",S$25*'3h Losses'!R33)</f>
        <v>0.28109141778709279</v>
      </c>
      <c r="T57" s="27">
        <f>IF(T$25="-","-",T$25*'3h Losses'!S33)</f>
        <v>0.28858019620892683</v>
      </c>
      <c r="U57" s="27">
        <f>IF(U$25="-","-",U$25*'3h Losses'!T33)</f>
        <v>0.32487716459991889</v>
      </c>
      <c r="V57" s="27">
        <f>IF(V$25="-","-",V$25*'3h Losses'!U33)</f>
        <v>0.46294101035392143</v>
      </c>
      <c r="W57" s="27">
        <f>IF(W$25="-","-",W$25*'3h Losses'!V33)</f>
        <v>0.43117655087400847</v>
      </c>
      <c r="X57" s="27">
        <f>IF(X$25="-","-",X$25*'3h Losses'!W33)</f>
        <v>0.45154017046545114</v>
      </c>
      <c r="Y57" s="27" t="str">
        <f>IF(Y$25="-","-",Y$25*'3h Losses'!X33)</f>
        <v>-</v>
      </c>
      <c r="Z57" s="27" t="str">
        <f>IF(Z$25="-","-",Z$25*'3h Losses'!Y33)</f>
        <v>-</v>
      </c>
      <c r="AA57" s="27" t="str">
        <f>IF(AA$25="-","-",AA$25*'3h Losses'!Z33)</f>
        <v>-</v>
      </c>
    </row>
    <row r="58" spans="1:27">
      <c r="A58" s="25"/>
      <c r="B58" s="362"/>
      <c r="C58" s="364"/>
      <c r="D58" s="364"/>
      <c r="E58" s="152" t="s">
        <v>158</v>
      </c>
      <c r="F58" s="354"/>
      <c r="G58" s="44"/>
      <c r="H58" s="27">
        <f>IF(H$25="-","-",H$25*'3h Losses'!G34)</f>
        <v>0.23881946514113728</v>
      </c>
      <c r="I58" s="27">
        <f>IF(I$25="-","-",I$25*'3h Losses'!H34)</f>
        <v>0.23498966226175189</v>
      </c>
      <c r="J58" s="27">
        <f>IF(J$25="-","-",J$25*'3h Losses'!I34)</f>
        <v>0.24062941415603392</v>
      </c>
      <c r="K58" s="27">
        <f>IF(K$25="-","-",K$25*'3h Losses'!J34)</f>
        <v>0.2510543627166178</v>
      </c>
      <c r="L58" s="27">
        <f>IF(L$25="-","-",L$25*'3h Losses'!K34)</f>
        <v>0.25557334124551695</v>
      </c>
      <c r="M58" s="27">
        <f>IF(M$25="-","-",M$25*'3h Losses'!L34)</f>
        <v>0.250913253861271</v>
      </c>
      <c r="N58" s="27">
        <f>IF(N$25="-","-",N$25*'3h Losses'!M34)</f>
        <v>0.26163260934554033</v>
      </c>
      <c r="O58" s="27">
        <f>IF(O$25="-","-",O$25*'3h Losses'!N34)</f>
        <v>0.26738554952944327</v>
      </c>
      <c r="P58" s="44"/>
      <c r="Q58" s="27">
        <f>IF(Q$25="-","-",Q$25*'3h Losses'!P34)</f>
        <v>0.26738554952944327</v>
      </c>
      <c r="R58" s="27">
        <f>IF(R$25="-","-",R$25*'3h Losses'!Q34)</f>
        <v>0.27645168940514331</v>
      </c>
      <c r="S58" s="27">
        <f>IF(S$25="-","-",S$25*'3h Losses'!R34)</f>
        <v>0.28637228394025899</v>
      </c>
      <c r="T58" s="27">
        <f>IF(T$25="-","-",T$25*'3h Losses'!S34)</f>
        <v>0.29418261936454654</v>
      </c>
      <c r="U58" s="27">
        <f>IF(U$25="-","-",U$25*'3h Losses'!T34)</f>
        <v>0.33116821110093425</v>
      </c>
      <c r="V58" s="27">
        <f>IF(V$25="-","-",V$25*'3h Losses'!U34)</f>
        <v>0.46882309528245236</v>
      </c>
      <c r="W58" s="27">
        <f>IF(W$25="-","-",W$25*'3h Losses'!V34)</f>
        <v>0.43665360712765489</v>
      </c>
      <c r="X58" s="27">
        <f>IF(X$25="-","-",X$25*'3h Losses'!W34)</f>
        <v>0.45668398649629099</v>
      </c>
      <c r="Y58" s="27" t="str">
        <f>IF(Y$25="-","-",Y$25*'3h Losses'!X34)</f>
        <v>-</v>
      </c>
      <c r="Z58" s="27" t="str">
        <f>IF(Z$25="-","-",Z$25*'3h Losses'!Y34)</f>
        <v>-</v>
      </c>
      <c r="AA58" s="27" t="str">
        <f>IF(AA$25="-","-",AA$25*'3h Losses'!Z34)</f>
        <v>-</v>
      </c>
    </row>
    <row r="59" spans="1:27">
      <c r="A59" s="25"/>
      <c r="B59" s="362"/>
      <c r="C59" s="364"/>
      <c r="D59" s="364"/>
      <c r="E59" s="152" t="s">
        <v>159</v>
      </c>
      <c r="F59" s="354"/>
      <c r="G59" s="44"/>
      <c r="H59" s="27">
        <f>IF(H$25="-","-",H$25*'3h Losses'!G35)</f>
        <v>0.23484900091505895</v>
      </c>
      <c r="I59" s="27">
        <f>IF(I$25="-","-",I$25*'3h Losses'!H35)</f>
        <v>0.23108286996173097</v>
      </c>
      <c r="J59" s="27">
        <f>IF(J$25="-","-",J$25*'3h Losses'!I35)</f>
        <v>0.2366288588408125</v>
      </c>
      <c r="K59" s="27">
        <f>IF(K$25="-","-",K$25*'3h Losses'!J35)</f>
        <v>0.24688048867591458</v>
      </c>
      <c r="L59" s="27">
        <f>IF(L$25="-","-",L$25*'3h Losses'!K35)</f>
        <v>0.25132433747208105</v>
      </c>
      <c r="M59" s="27">
        <f>IF(M$25="-","-",M$25*'3h Losses'!L35)</f>
        <v>0.24674172580883055</v>
      </c>
      <c r="N59" s="27">
        <f>IF(N$25="-","-",N$25*'3h Losses'!M35)</f>
        <v>0.25637684109288833</v>
      </c>
      <c r="O59" s="27">
        <f>IF(O$25="-","-",O$25*'3h Losses'!N35)</f>
        <v>0.26201421418271381</v>
      </c>
      <c r="P59" s="44"/>
      <c r="Q59" s="27">
        <f>IF(Q$25="-","-",Q$25*'3h Losses'!P35)</f>
        <v>0.26201421418271381</v>
      </c>
      <c r="R59" s="27">
        <f>IF(R$25="-","-",R$25*'3h Losses'!Q35)</f>
        <v>0.270898230238864</v>
      </c>
      <c r="S59" s="27">
        <f>IF(S$25="-","-",S$25*'3h Losses'!R35)</f>
        <v>0.2817783241164053</v>
      </c>
      <c r="T59" s="27">
        <f>IF(T$25="-","-",T$25*'3h Losses'!S35)</f>
        <v>0.29008027898241351</v>
      </c>
      <c r="U59" s="27">
        <f>IF(U$25="-","-",U$25*'3h Losses'!T35)</f>
        <v>0.32765964490846555</v>
      </c>
      <c r="V59" s="27">
        <f>IF(V$25="-","-",V$25*'3h Losses'!U35)</f>
        <v>0.46711756132108251</v>
      </c>
      <c r="W59" s="27">
        <f>IF(W$25="-","-",W$25*'3h Losses'!V35)</f>
        <v>0.4342926266874842</v>
      </c>
      <c r="X59" s="27">
        <f>IF(X$25="-","-",X$25*'3h Losses'!W35)</f>
        <v>0.45421470205238235</v>
      </c>
      <c r="Y59" s="27" t="str">
        <f>IF(Y$25="-","-",Y$25*'3h Losses'!X35)</f>
        <v>-</v>
      </c>
      <c r="Z59" s="27" t="str">
        <f>IF(Z$25="-","-",Z$25*'3h Losses'!Y35)</f>
        <v>-</v>
      </c>
      <c r="AA59" s="27" t="str">
        <f>IF(AA$25="-","-",AA$25*'3h Losses'!Z35)</f>
        <v>-</v>
      </c>
    </row>
    <row r="60" spans="1:27">
      <c r="A60" s="25"/>
      <c r="B60" s="362"/>
      <c r="C60" s="364"/>
      <c r="D60" s="364"/>
      <c r="E60" s="152" t="s">
        <v>160</v>
      </c>
      <c r="F60" s="354"/>
      <c r="G60" s="44"/>
      <c r="H60" s="27">
        <f>IF(H$25="-","-",H$25*'3h Losses'!G36)</f>
        <v>0.23706212238647048</v>
      </c>
      <c r="I60" s="27">
        <f>IF(I$25="-","-",I$25*'3h Losses'!H36)</f>
        <v>0.23326050094672576</v>
      </c>
      <c r="J60" s="27">
        <f>IF(J$25="-","-",J$25*'3h Losses'!I36)</f>
        <v>0.23885875296944717</v>
      </c>
      <c r="K60" s="27">
        <f>IF(K$25="-","-",K$25*'3h Losses'!J36)</f>
        <v>0.24920698999477203</v>
      </c>
      <c r="L60" s="27">
        <f>IF(L$25="-","-",L$25*'3h Losses'!K36)</f>
        <v>0.25369271581467795</v>
      </c>
      <c r="M60" s="27">
        <f>IF(M$25="-","-",M$25*'3h Losses'!L36)</f>
        <v>0.24906691948286352</v>
      </c>
      <c r="N60" s="27">
        <f>IF(N$25="-","-",N$25*'3h Losses'!M36)</f>
        <v>0.25771301152790904</v>
      </c>
      <c r="O60" s="27">
        <f>IF(O$25="-","-",O$25*'3h Losses'!N36)</f>
        <v>0.26337976516248923</v>
      </c>
      <c r="P60" s="44"/>
      <c r="Q60" s="27">
        <f>IF(Q$25="-","-",Q$25*'3h Losses'!P36)</f>
        <v>0.26337976516248923</v>
      </c>
      <c r="R60" s="27">
        <f>IF(R$25="-","-",R$25*'3h Losses'!Q36)</f>
        <v>0.2726044942541615</v>
      </c>
      <c r="S60" s="27">
        <f>IF(S$25="-","-",S$25*'3h Losses'!R36)</f>
        <v>0.28237458687424005</v>
      </c>
      <c r="T60" s="27">
        <f>IF(T$25="-","-",T$25*'3h Losses'!S36)</f>
        <v>0.29133156467137383</v>
      </c>
      <c r="U60" s="27">
        <f>IF(U$25="-","-",U$25*'3h Losses'!T36)</f>
        <v>0.32795848624504487</v>
      </c>
      <c r="V60" s="27">
        <f>IF(V$25="-","-",V$25*'3h Losses'!U36)</f>
        <v>0.46710478259388144</v>
      </c>
      <c r="W60" s="27">
        <f>IF(W$25="-","-",W$25*'3h Losses'!V36)</f>
        <v>0.43506752722721925</v>
      </c>
      <c r="X60" s="27">
        <f>IF(X$25="-","-",X$25*'3h Losses'!W36)</f>
        <v>0.45739625422872648</v>
      </c>
      <c r="Y60" s="27" t="str">
        <f>IF(Y$25="-","-",Y$25*'3h Losses'!X36)</f>
        <v>-</v>
      </c>
      <c r="Z60" s="27" t="str">
        <f>IF(Z$25="-","-",Z$25*'3h Losses'!Y36)</f>
        <v>-</v>
      </c>
      <c r="AA60" s="27" t="str">
        <f>IF(AA$25="-","-",AA$25*'3h Losses'!Z36)</f>
        <v>-</v>
      </c>
    </row>
    <row r="61" spans="1:27">
      <c r="A61" s="25"/>
      <c r="B61" s="362"/>
      <c r="C61" s="364"/>
      <c r="D61" s="364"/>
      <c r="E61" s="152" t="s">
        <v>161</v>
      </c>
      <c r="F61" s="354"/>
      <c r="G61" s="44"/>
      <c r="H61" s="27">
        <f>IF(H$25="-","-",H$25*'3h Losses'!G37)</f>
        <v>0.23616755728785857</v>
      </c>
      <c r="I61" s="27">
        <f>IF(I$25="-","-",I$25*'3h Losses'!H37)</f>
        <v>0.23238028144590017</v>
      </c>
      <c r="J61" s="27">
        <f>IF(J$25="-","-",J$25*'3h Losses'!I37)</f>
        <v>0.23795740820060179</v>
      </c>
      <c r="K61" s="27">
        <f>IF(K$25="-","-",K$25*'3h Losses'!J37)</f>
        <v>0.24826659566549147</v>
      </c>
      <c r="L61" s="27">
        <f>IF(L$25="-","-",L$25*'3h Losses'!K37)</f>
        <v>0.25273539438747034</v>
      </c>
      <c r="M61" s="27">
        <f>IF(M$25="-","-",M$25*'3h Losses'!L37)</f>
        <v>0.24812705371626534</v>
      </c>
      <c r="N61" s="27">
        <f>IF(N$25="-","-",N$25*'3h Losses'!M37)</f>
        <v>0.25652991549922577</v>
      </c>
      <c r="O61" s="27">
        <f>IF(O$25="-","-",O$25*'3h Losses'!N37)</f>
        <v>0.26217065448409599</v>
      </c>
      <c r="P61" s="44"/>
      <c r="Q61" s="27">
        <f>IF(Q$25="-","-",Q$25*'3h Losses'!P37)</f>
        <v>0.26217065448409599</v>
      </c>
      <c r="R61" s="27">
        <f>IF(R$25="-","-",R$25*'3h Losses'!Q37)</f>
        <v>0.2710599749018956</v>
      </c>
      <c r="S61" s="27">
        <f>IF(S$25="-","-",S$25*'3h Losses'!R37)</f>
        <v>0.28079623394505815</v>
      </c>
      <c r="T61" s="27">
        <f>IF(T$25="-","-",T$25*'3h Losses'!S37)</f>
        <v>0.28816527680267096</v>
      </c>
      <c r="U61" s="27">
        <f>IF(U$25="-","-",U$25*'3h Losses'!T37)</f>
        <v>0.32441680334945766</v>
      </c>
      <c r="V61" s="27">
        <f>IF(V$25="-","-",V$25*'3h Losses'!U37)</f>
        <v>0.46249450729434205</v>
      </c>
      <c r="W61" s="27">
        <f>IF(W$25="-","-",W$25*'3h Losses'!V37)</f>
        <v>0.43076784560141251</v>
      </c>
      <c r="X61" s="27">
        <f>IF(X$25="-","-",X$25*'3h Losses'!W37)</f>
        <v>0.45529731532635193</v>
      </c>
      <c r="Y61" s="27" t="str">
        <f>IF(Y$25="-","-",Y$25*'3h Losses'!X37)</f>
        <v>-</v>
      </c>
      <c r="Z61" s="27" t="str">
        <f>IF(Z$25="-","-",Z$25*'3h Losses'!Y37)</f>
        <v>-</v>
      </c>
      <c r="AA61" s="27" t="str">
        <f>IF(AA$25="-","-",AA$25*'3h Losses'!Z37)</f>
        <v>-</v>
      </c>
    </row>
    <row r="62" spans="1:27">
      <c r="A62" s="25"/>
      <c r="B62" s="362"/>
      <c r="C62" s="364"/>
      <c r="D62" s="364"/>
      <c r="E62" s="152" t="s">
        <v>162</v>
      </c>
      <c r="F62" s="354"/>
      <c r="G62" s="44"/>
      <c r="H62" s="27">
        <f>IF(H$25="-","-",H$25*'3h Losses'!G38)</f>
        <v>0.23243659539828693</v>
      </c>
      <c r="I62" s="27">
        <f>IF(I$25="-","-",I$25*'3h Losses'!H38)</f>
        <v>0.22870915072871273</v>
      </c>
      <c r="J62" s="27">
        <f>IF(J$25="-","-",J$25*'3h Losses'!I38)</f>
        <v>0.23419817034620183</v>
      </c>
      <c r="K62" s="27">
        <f>IF(K$25="-","-",K$25*'3h Losses'!J38)</f>
        <v>0.24434449384287477</v>
      </c>
      <c r="L62" s="27">
        <f>IF(L$25="-","-",L$25*'3h Losses'!K38)</f>
        <v>0.24874269473204655</v>
      </c>
      <c r="M62" s="27">
        <f>IF(M$25="-","-",M$25*'3h Losses'!L38)</f>
        <v>0.24420715636957471</v>
      </c>
      <c r="N62" s="27">
        <f>IF(N$25="-","-",N$25*'3h Losses'!M38)</f>
        <v>0.25353859055751321</v>
      </c>
      <c r="O62" s="27">
        <f>IF(O$25="-","-",O$25*'3h Losses'!N38)</f>
        <v>0.2591135544331441</v>
      </c>
      <c r="P62" s="44"/>
      <c r="Q62" s="27">
        <f>IF(Q$25="-","-",Q$25*'3h Losses'!P38)</f>
        <v>0.2591135544331441</v>
      </c>
      <c r="R62" s="27">
        <f>IF(R$25="-","-",R$25*'3h Losses'!Q38)</f>
        <v>0.26938575535567505</v>
      </c>
      <c r="S62" s="27">
        <f>IF(S$25="-","-",S$25*'3h Losses'!R38)</f>
        <v>0.27906549438865802</v>
      </c>
      <c r="T62" s="27">
        <f>IF(T$25="-","-",T$25*'3h Losses'!S38)</f>
        <v>0.28728752192161272</v>
      </c>
      <c r="U62" s="27">
        <f>IF(U$25="-","-",U$25*'3h Losses'!T38)</f>
        <v>0.32342628809569557</v>
      </c>
      <c r="V62" s="27">
        <f>IF(V$25="-","-",V$25*'3h Losses'!U38)</f>
        <v>0.45968668060245504</v>
      </c>
      <c r="W62" s="27">
        <f>IF(W$25="-","-",W$25*'3h Losses'!V38)</f>
        <v>0.42815323965160573</v>
      </c>
      <c r="X62" s="27">
        <f>IF(X$25="-","-",X$25*'3h Losses'!W38)</f>
        <v>0.4477936861706357</v>
      </c>
      <c r="Y62" s="27" t="str">
        <f>IF(Y$25="-","-",Y$25*'3h Losses'!X38)</f>
        <v>-</v>
      </c>
      <c r="Z62" s="27" t="str">
        <f>IF(Z$25="-","-",Z$25*'3h Losses'!Y38)</f>
        <v>-</v>
      </c>
      <c r="AA62" s="27" t="str">
        <f>IF(AA$25="-","-",AA$25*'3h Losses'!Z38)</f>
        <v>-</v>
      </c>
    </row>
    <row r="63" spans="1:27">
      <c r="A63" s="25"/>
      <c r="B63" s="362"/>
      <c r="C63" s="364"/>
      <c r="D63" s="364"/>
      <c r="E63" s="152" t="s">
        <v>163</v>
      </c>
      <c r="F63" s="354"/>
      <c r="G63" s="44"/>
      <c r="H63" s="27">
        <f>IF(H$25="-","-",H$25*'3h Losses'!G39)</f>
        <v>0.24049028895665642</v>
      </c>
      <c r="I63" s="27">
        <f>IF(I$25="-","-",I$25*'3h Losses'!H39)</f>
        <v>0.2366336920893696</v>
      </c>
      <c r="J63" s="27">
        <f>IF(J$25="-","-",J$25*'3h Losses'!I39)</f>
        <v>0.24231290069951444</v>
      </c>
      <c r="K63" s="27">
        <f>IF(K$25="-","-",K$25*'3h Losses'!J39)</f>
        <v>0.25281078407016622</v>
      </c>
      <c r="L63" s="27">
        <f>IF(L$25="-","-",L$25*'3h Losses'!K39)</f>
        <v>0.25736137818342925</v>
      </c>
      <c r="M63" s="27">
        <f>IF(M$25="-","-",M$25*'3h Losses'!L39)</f>
        <v>0.25266868799195652</v>
      </c>
      <c r="N63" s="27">
        <f>IF(N$25="-","-",N$25*'3h Losses'!M39)</f>
        <v>0.26025365716272586</v>
      </c>
      <c r="O63" s="27">
        <f>IF(O$25="-","-",O$25*'3h Losses'!N39)</f>
        <v>0.26597627609025315</v>
      </c>
      <c r="P63" s="44"/>
      <c r="Q63" s="27">
        <f>IF(Q$25="-","-",Q$25*'3h Losses'!P39)</f>
        <v>0.26597627609025315</v>
      </c>
      <c r="R63" s="27">
        <f>IF(R$25="-","-",R$25*'3h Losses'!Q39)</f>
        <v>0.27490807058108635</v>
      </c>
      <c r="S63" s="27">
        <f>IF(S$25="-","-",S$25*'3h Losses'!R39)</f>
        <v>0.28476718966720344</v>
      </c>
      <c r="T63" s="27">
        <f>IF(T$25="-","-",T$25*'3h Losses'!S39)</f>
        <v>0.29470619444540397</v>
      </c>
      <c r="U63" s="27">
        <f>IF(U$25="-","-",U$25*'3h Losses'!T39)</f>
        <v>0.33175691939879814</v>
      </c>
      <c r="V63" s="27">
        <f>IF(V$25="-","-",V$25*'3h Losses'!U39)</f>
        <v>0.47349402094597154</v>
      </c>
      <c r="W63" s="27">
        <f>IF(W$25="-","-",W$25*'3h Losses'!V39)</f>
        <v>0.44099947114063509</v>
      </c>
      <c r="X63" s="27">
        <f>IF(X$25="-","-",X$25*'3h Losses'!W39)</f>
        <v>0.46271158252300559</v>
      </c>
      <c r="Y63" s="27" t="str">
        <f>IF(Y$25="-","-",Y$25*'3h Losses'!X39)</f>
        <v>-</v>
      </c>
      <c r="Z63" s="27" t="str">
        <f>IF(Z$25="-","-",Z$25*'3h Losses'!Y39)</f>
        <v>-</v>
      </c>
      <c r="AA63" s="27" t="str">
        <f>IF(AA$25="-","-",AA$25*'3h Losses'!Z39)</f>
        <v>-</v>
      </c>
    </row>
    <row r="64" spans="1:27">
      <c r="A64" s="25"/>
      <c r="B64" s="362"/>
      <c r="C64" s="364"/>
      <c r="D64" s="364"/>
      <c r="E64" s="152" t="s">
        <v>164</v>
      </c>
      <c r="F64" s="354"/>
      <c r="G64" s="44"/>
      <c r="H64" s="27">
        <f>IF(H$25="-","-",H$25*'3h Losses'!G40)</f>
        <v>0.23890290236514852</v>
      </c>
      <c r="I64" s="27">
        <f>IF(I$25="-","-",I$25*'3h Losses'!H40)</f>
        <v>0.23507176145361999</v>
      </c>
      <c r="J64" s="27">
        <f>IF(J$25="-","-",J$25*'3h Losses'!I40)</f>
        <v>0.24071348372850687</v>
      </c>
      <c r="K64" s="27">
        <f>IF(K$25="-","-",K$25*'3h Losses'!J40)</f>
        <v>0.25114207449123638</v>
      </c>
      <c r="L64" s="27">
        <f>IF(L$25="-","-",L$25*'3h Losses'!K40)</f>
        <v>0.25566263183207866</v>
      </c>
      <c r="M64" s="27">
        <f>IF(M$25="-","-",M$25*'3h Losses'!L40)</f>
        <v>0.25100091633617627</v>
      </c>
      <c r="N64" s="27">
        <f>IF(N$25="-","-",N$25*'3h Losses'!M40)</f>
        <v>0.26271887660396215</v>
      </c>
      <c r="O64" s="27">
        <f>IF(O$25="-","-",O$25*'3h Losses'!N40)</f>
        <v>0.26849570230648245</v>
      </c>
      <c r="P64" s="44"/>
      <c r="Q64" s="27">
        <f>IF(Q$25="-","-",Q$25*'3h Losses'!P40)</f>
        <v>0.26849570230648245</v>
      </c>
      <c r="R64" s="27">
        <f>IF(R$25="-","-",R$25*'3h Losses'!Q40)</f>
        <v>0.27754097352191653</v>
      </c>
      <c r="S64" s="27">
        <f>IF(S$25="-","-",S$25*'3h Losses'!R40)</f>
        <v>0.28748435411015266</v>
      </c>
      <c r="T64" s="27">
        <f>IF(T$25="-","-",T$25*'3h Losses'!S40)</f>
        <v>0.29611408640493242</v>
      </c>
      <c r="U64" s="27">
        <f>IF(U$25="-","-",U$25*'3h Losses'!T40)</f>
        <v>0.33333203960624824</v>
      </c>
      <c r="V64" s="27">
        <f>IF(V$25="-","-",V$25*'3h Losses'!U40)</f>
        <v>0.475621086248736</v>
      </c>
      <c r="W64" s="27">
        <f>IF(W$25="-","-",W$25*'3h Losses'!V40)</f>
        <v>0.44297395998486522</v>
      </c>
      <c r="X64" s="27">
        <f>IF(X$25="-","-",X$25*'3h Losses'!W40)</f>
        <v>0.46584220925025033</v>
      </c>
      <c r="Y64" s="27" t="str">
        <f>IF(Y$25="-","-",Y$25*'3h Losses'!X40)</f>
        <v>-</v>
      </c>
      <c r="Z64" s="27" t="str">
        <f>IF(Z$25="-","-",Z$25*'3h Losses'!Y40)</f>
        <v>-</v>
      </c>
      <c r="AA64" s="27" t="str">
        <f>IF(AA$25="-","-",AA$25*'3h Losses'!Z40)</f>
        <v>-</v>
      </c>
    </row>
    <row r="65" spans="1:27">
      <c r="A65" s="25"/>
      <c r="B65" s="362"/>
      <c r="C65" s="365"/>
      <c r="D65" s="365"/>
      <c r="E65" s="152" t="s">
        <v>165</v>
      </c>
      <c r="F65" s="354"/>
      <c r="G65" s="44"/>
      <c r="H65" s="27">
        <f>IF(H$25="-","-",H$25*'3h Losses'!G41)</f>
        <v>0.23960351316763673</v>
      </c>
      <c r="I65" s="27">
        <f>IF(I$25="-","-",I$25*'3h Losses'!H41)</f>
        <v>0.23576113698570378</v>
      </c>
      <c r="J65" s="27">
        <f>IF(J$25="-","-",J$25*'3h Losses'!I41)</f>
        <v>0.24141940427336067</v>
      </c>
      <c r="K65" s="27">
        <f>IF(K$25="-","-",K$25*'3h Losses'!J41)</f>
        <v>0.25187857810256098</v>
      </c>
      <c r="L65" s="27">
        <f>IF(L$25="-","-",L$25*'3h Losses'!K41)</f>
        <v>0.25641239250840708</v>
      </c>
      <c r="M65" s="27">
        <f>IF(M$25="-","-",M$25*'3h Losses'!L41)</f>
        <v>0.25173700598464266</v>
      </c>
      <c r="N65" s="27">
        <f>IF(N$25="-","-",N$25*'3h Losses'!M41)</f>
        <v>0.26229725387908037</v>
      </c>
      <c r="O65" s="27">
        <f>IF(O$25="-","-",O$25*'3h Losses'!N41)</f>
        <v>0.26806480867946619</v>
      </c>
      <c r="P65" s="44"/>
      <c r="Q65" s="27">
        <f>IF(Q$25="-","-",Q$25*'3h Losses'!P41)</f>
        <v>0.26806480867946619</v>
      </c>
      <c r="R65" s="27">
        <f>IF(R$25="-","-",R$25*'3h Losses'!Q41)</f>
        <v>0.27715397993616947</v>
      </c>
      <c r="S65" s="27">
        <f>IF(S$25="-","-",S$25*'3h Losses'!R41)</f>
        <v>0.28583237338814671</v>
      </c>
      <c r="T65" s="27">
        <f>IF(T$25="-","-",T$25*'3h Losses'!S41)</f>
        <v>0.29425377155833421</v>
      </c>
      <c r="U65" s="27">
        <f>IF(U$25="-","-",U$25*'3h Losses'!T41)</f>
        <v>0.3341967143639975</v>
      </c>
      <c r="V65" s="27">
        <f>IF(V$25="-","-",V$25*'3h Losses'!U41)</f>
        <v>0.47643692667383336</v>
      </c>
      <c r="W65" s="27">
        <f>IF(W$25="-","-",W$25*'3h Losses'!V41)</f>
        <v>0.44653499531864999</v>
      </c>
      <c r="X65" s="27">
        <f>IF(X$25="-","-",X$25*'3h Losses'!W41)</f>
        <v>0.46701865836781348</v>
      </c>
      <c r="Y65" s="27" t="str">
        <f>IF(Y$25="-","-",Y$25*'3h Losses'!X41)</f>
        <v>-</v>
      </c>
      <c r="Z65" s="27" t="str">
        <f>IF(Z$25="-","-",Z$25*'3h Losses'!Y41)</f>
        <v>-</v>
      </c>
      <c r="AA65" s="27" t="str">
        <f>IF(AA$25="-","-",AA$25*'3h Losses'!Z41)</f>
        <v>-</v>
      </c>
    </row>
    <row r="66" spans="1:27" s="25" customFormat="1"/>
    <row r="67" spans="1:27" s="25" customFormat="1"/>
    <row r="68" spans="1:27" s="120" customFormat="1">
      <c r="B68" s="121" t="s">
        <v>170</v>
      </c>
      <c r="C68" s="121"/>
    </row>
    <row r="69" spans="1:27" s="137" customFormat="1">
      <c r="B69" s="136"/>
      <c r="C69" s="136"/>
    </row>
    <row r="70" spans="1:27" s="122" customFormat="1">
      <c r="A70" s="137"/>
      <c r="B70" s="340" t="s">
        <v>203</v>
      </c>
      <c r="C70" s="366" t="s">
        <v>0</v>
      </c>
      <c r="D70" s="366" t="s">
        <v>27</v>
      </c>
      <c r="E70" s="353" t="s">
        <v>151</v>
      </c>
      <c r="F70" s="355"/>
      <c r="G70" s="119"/>
      <c r="H70" s="356" t="s">
        <v>231</v>
      </c>
      <c r="I70" s="357"/>
      <c r="J70" s="357"/>
      <c r="K70" s="357"/>
      <c r="L70" s="357"/>
      <c r="M70" s="357"/>
      <c r="N70" s="357"/>
      <c r="O70" s="358"/>
      <c r="P70" s="188"/>
      <c r="Q70" s="320" t="s">
        <v>232</v>
      </c>
      <c r="R70" s="321"/>
      <c r="S70" s="321"/>
      <c r="T70" s="321"/>
      <c r="U70" s="321"/>
      <c r="V70" s="321"/>
      <c r="W70" s="321"/>
      <c r="X70" s="321"/>
      <c r="Y70" s="321"/>
      <c r="Z70" s="321"/>
      <c r="AA70" s="322"/>
    </row>
    <row r="71" spans="1:27" s="122" customFormat="1" ht="12.75" customHeight="1">
      <c r="A71" s="137"/>
      <c r="B71" s="340"/>
      <c r="C71" s="366"/>
      <c r="D71" s="366"/>
      <c r="E71" s="353"/>
      <c r="F71" s="355"/>
      <c r="G71" s="119"/>
      <c r="H71" s="323" t="s">
        <v>233</v>
      </c>
      <c r="I71" s="324"/>
      <c r="J71" s="324"/>
      <c r="K71" s="324"/>
      <c r="L71" s="324"/>
      <c r="M71" s="324"/>
      <c r="N71" s="324"/>
      <c r="O71" s="325"/>
      <c r="P71" s="188"/>
      <c r="Q71" s="326" t="s">
        <v>234</v>
      </c>
      <c r="R71" s="327"/>
      <c r="S71" s="327"/>
      <c r="T71" s="327"/>
      <c r="U71" s="327"/>
      <c r="V71" s="327"/>
      <c r="W71" s="327"/>
      <c r="X71" s="327"/>
      <c r="Y71" s="327"/>
      <c r="Z71" s="327"/>
      <c r="AA71" s="328"/>
    </row>
    <row r="72" spans="1:27" s="122" customFormat="1" ht="21" customHeight="1">
      <c r="A72" s="137"/>
      <c r="B72" s="340"/>
      <c r="C72" s="366"/>
      <c r="D72" s="366"/>
      <c r="E72" s="353"/>
      <c r="F72" s="138" t="s">
        <v>103</v>
      </c>
      <c r="G72" s="119"/>
      <c r="H72" s="49" t="s">
        <v>97</v>
      </c>
      <c r="I72" s="49" t="s">
        <v>99</v>
      </c>
      <c r="J72" s="49" t="s">
        <v>93</v>
      </c>
      <c r="K72" s="49" t="s">
        <v>94</v>
      </c>
      <c r="L72" s="49" t="s">
        <v>47</v>
      </c>
      <c r="M72" s="50" t="s">
        <v>46</v>
      </c>
      <c r="N72" s="49" t="s">
        <v>48</v>
      </c>
      <c r="O72" s="49" t="s">
        <v>168</v>
      </c>
      <c r="P72" s="119"/>
      <c r="Q72" s="45" t="s">
        <v>224</v>
      </c>
      <c r="R72" s="45" t="s">
        <v>2</v>
      </c>
      <c r="S72" s="45" t="s">
        <v>3</v>
      </c>
      <c r="T72" s="51" t="s">
        <v>4</v>
      </c>
      <c r="U72" s="45" t="s">
        <v>5</v>
      </c>
      <c r="V72" s="45" t="s">
        <v>6</v>
      </c>
      <c r="W72" s="45" t="s">
        <v>7</v>
      </c>
      <c r="X72" s="45" t="s">
        <v>8</v>
      </c>
      <c r="Y72" s="45" t="s">
        <v>9</v>
      </c>
      <c r="Z72" s="45" t="s">
        <v>10</v>
      </c>
      <c r="AA72" s="45" t="s">
        <v>11</v>
      </c>
    </row>
    <row r="73" spans="1:27">
      <c r="A73" s="25"/>
      <c r="B73" s="340"/>
      <c r="C73" s="366"/>
      <c r="D73" s="366"/>
      <c r="E73" s="353"/>
      <c r="F73" s="138" t="s">
        <v>49</v>
      </c>
      <c r="G73" s="119"/>
      <c r="H73" s="47" t="s">
        <v>98</v>
      </c>
      <c r="I73" s="47" t="s">
        <v>90</v>
      </c>
      <c r="J73" s="47" t="s">
        <v>91</v>
      </c>
      <c r="K73" s="47" t="s">
        <v>92</v>
      </c>
      <c r="L73" s="47" t="s">
        <v>50</v>
      </c>
      <c r="M73" s="48" t="s">
        <v>51</v>
      </c>
      <c r="N73" s="47" t="s">
        <v>18</v>
      </c>
      <c r="O73" s="47" t="s">
        <v>169</v>
      </c>
      <c r="P73" s="119"/>
      <c r="Q73" s="47" t="s">
        <v>104</v>
      </c>
      <c r="R73" s="47" t="s">
        <v>19</v>
      </c>
      <c r="S73" s="47" t="s">
        <v>40</v>
      </c>
      <c r="T73" s="52" t="s">
        <v>20</v>
      </c>
      <c r="U73" s="47" t="s">
        <v>41</v>
      </c>
      <c r="V73" s="47" t="s">
        <v>21</v>
      </c>
      <c r="W73" s="47" t="s">
        <v>42</v>
      </c>
      <c r="X73" s="47" t="s">
        <v>22</v>
      </c>
      <c r="Y73" s="47" t="s">
        <v>43</v>
      </c>
      <c r="Z73" s="47" t="s">
        <v>23</v>
      </c>
      <c r="AA73" s="47" t="s">
        <v>44</v>
      </c>
    </row>
    <row r="74" spans="1:27">
      <c r="A74" s="25"/>
      <c r="B74" s="340"/>
      <c r="C74" s="366"/>
      <c r="D74" s="366"/>
      <c r="E74" s="353"/>
      <c r="F74" s="139" t="s">
        <v>171</v>
      </c>
      <c r="G74" s="119"/>
      <c r="H74" s="45" t="s">
        <v>88</v>
      </c>
      <c r="I74" s="45" t="s">
        <v>88</v>
      </c>
      <c r="J74" s="45" t="s">
        <v>89</v>
      </c>
      <c r="K74" s="45" t="s">
        <v>89</v>
      </c>
      <c r="L74" s="45" t="s">
        <v>52</v>
      </c>
      <c r="M74" s="46" t="s">
        <v>52</v>
      </c>
      <c r="N74" s="45" t="s">
        <v>34</v>
      </c>
      <c r="O74" s="45" t="s">
        <v>34</v>
      </c>
      <c r="P74" s="119"/>
      <c r="Q74" s="45" t="s">
        <v>86</v>
      </c>
      <c r="R74" s="45" t="s">
        <v>35</v>
      </c>
      <c r="S74" s="45" t="s">
        <v>35</v>
      </c>
      <c r="T74" s="51" t="s">
        <v>36</v>
      </c>
      <c r="U74" s="45" t="s">
        <v>36</v>
      </c>
      <c r="V74" s="45" t="s">
        <v>37</v>
      </c>
      <c r="W74" s="45" t="s">
        <v>37</v>
      </c>
      <c r="X74" s="45" t="s">
        <v>38</v>
      </c>
      <c r="Y74" s="45" t="s">
        <v>38</v>
      </c>
      <c r="Z74" s="45" t="s">
        <v>39</v>
      </c>
      <c r="AA74" s="45" t="s">
        <v>39</v>
      </c>
    </row>
    <row r="75" spans="1:27" ht="12.75" customHeight="1">
      <c r="A75" s="25"/>
      <c r="B75" s="362" t="s">
        <v>238</v>
      </c>
      <c r="C75" s="367" t="s">
        <v>166</v>
      </c>
      <c r="D75" s="363" t="s">
        <v>109</v>
      </c>
      <c r="E75" s="152" t="s">
        <v>152</v>
      </c>
      <c r="F75" s="352"/>
      <c r="G75" s="44"/>
      <c r="H75" s="27">
        <f>IF(H$15="-","-",('3c CfD'!I$37+'3c CfD'!I$38)*'3h Losses'!G53)</f>
        <v>4.3998524508268771E-2</v>
      </c>
      <c r="I75" s="27">
        <f>IF(I$15="-","-",('3c CfD'!J$37+'3c CfD'!J$38)*'3h Losses'!H53)</f>
        <v>4.3998524508268771E-2</v>
      </c>
      <c r="J75" s="27">
        <f>IF(J$15="-","-",('3c CfD'!K$37+'3c CfD'!K$38)*'3h Losses'!I53)</f>
        <v>0.98220000036841404</v>
      </c>
      <c r="K75" s="27">
        <f>IF(K$15="-","-",('3c CfD'!L$37+'3c CfD'!L$38)*'3h Losses'!J53)</f>
        <v>0.68106101383420559</v>
      </c>
      <c r="L75" s="27">
        <f>IF(L$15="-","-",('3c CfD'!M$37+'3c CfD'!M$38)*'3h Losses'!K53)</f>
        <v>2.9286932299456594</v>
      </c>
      <c r="M75" s="27">
        <f>IF(M$15="-","-",('3c CfD'!N$37+'3c CfD'!N$38)*'3h Losses'!L53)</f>
        <v>2.5607613125090589</v>
      </c>
      <c r="N75" s="27">
        <f>IF(N$15="-","-",('3c CfD'!O$37+'3c CfD'!O$38)*'3h Losses'!M53)</f>
        <v>4.9163079643765739</v>
      </c>
      <c r="O75" s="27">
        <f>IF(O$15="-","-",('3c CfD'!P$37+'3c CfD'!P$38)*'3h Losses'!N53)</f>
        <v>4.2129644585107089</v>
      </c>
      <c r="P75" s="44"/>
      <c r="Q75" s="27">
        <f>IF(Q$15="-","-",('3c CfD'!R$37+'3c CfD'!R$38)*'3h Losses'!P53)</f>
        <v>4.2129644585107089</v>
      </c>
      <c r="R75" s="27">
        <f>IF(R$15="-","-",('3c CfD'!S$37+'3c CfD'!S$38)*'3h Losses'!Q53)</f>
        <v>6.3772761166496084</v>
      </c>
      <c r="S75" s="27">
        <f>IF(S$15="-","-",('3c CfD'!T$37+'3c CfD'!T$38)*'3h Losses'!R53)</f>
        <v>6.5847980233645478</v>
      </c>
      <c r="T75" s="27">
        <f>IF(T$15="-","-",('3c CfD'!U$37+'3c CfD'!U$38)*'3h Losses'!S53)</f>
        <v>9.4221341276455259</v>
      </c>
      <c r="U75" s="27">
        <f>IF(U$15="-","-",('3c CfD'!V$37+'3c CfD'!V$38)*'3h Losses'!T53)</f>
        <v>10.385136537403255</v>
      </c>
      <c r="V75" s="27">
        <f>IF(V$15="-","-",('3c CfD'!W$37+'3c CfD'!W$38)*'3h Losses'!U53)</f>
        <v>12.088118164832746</v>
      </c>
      <c r="W75" s="27">
        <f>IF(W$15="-","-",('3c CfD'!X$37+'3c CfD'!X$38)*'3h Losses'!V53)</f>
        <v>7.6728758664152812</v>
      </c>
      <c r="X75" s="27">
        <f>IF(X$15="-","-",('3c CfD'!Y$37+'3c CfD'!Y$38)*'3h Losses'!W53)</f>
        <v>9.5465081419750311E-2</v>
      </c>
      <c r="Y75" s="27" t="str">
        <f>IF(Y$15="-","-",('3c CfD'!Z$37+'3c CfD'!Z$38)*'3h Losses'!X53)</f>
        <v>-</v>
      </c>
      <c r="Z75" s="27" t="str">
        <f>IF(Z$15="-","-",('3c CfD'!AA$37+'3c CfD'!AA$38)*'3h Losses'!Y53)</f>
        <v>-</v>
      </c>
      <c r="AA75" s="27" t="str">
        <f>IF(AA$15="-","-",('3c CfD'!AB$37+'3c CfD'!AB$38)*'3h Losses'!Z53)</f>
        <v>-</v>
      </c>
    </row>
    <row r="76" spans="1:27">
      <c r="A76" s="25"/>
      <c r="B76" s="362"/>
      <c r="C76" s="368"/>
      <c r="D76" s="364"/>
      <c r="E76" s="152" t="s">
        <v>153</v>
      </c>
      <c r="F76" s="352"/>
      <c r="G76" s="44"/>
      <c r="H76" s="27">
        <f>IF(H$15="-","-",('3c CfD'!I$37+'3c CfD'!I$38)*'3h Losses'!G54)</f>
        <v>4.3026813864339181E-2</v>
      </c>
      <c r="I76" s="27">
        <f>IF(I$15="-","-",('3c CfD'!J$37+'3c CfD'!J$38)*'3h Losses'!H54)</f>
        <v>4.3026813864339181E-2</v>
      </c>
      <c r="J76" s="27">
        <f>IF(J$15="-","-",('3c CfD'!K$37+'3c CfD'!K$38)*'3h Losses'!I54)</f>
        <v>0.96050804125177891</v>
      </c>
      <c r="K76" s="27">
        <f>IF(K$15="-","-",('3c CfD'!L$37+'3c CfD'!L$38)*'3h Losses'!J54)</f>
        <v>0.66601973134338477</v>
      </c>
      <c r="L76" s="27">
        <f>IF(L$15="-","-",('3c CfD'!M$37+'3c CfD'!M$38)*'3h Losses'!K54)</f>
        <v>2.8640128249514443</v>
      </c>
      <c r="M76" s="27">
        <f>IF(M$15="-","-",('3c CfD'!N$37+'3c CfD'!N$38)*'3h Losses'!L54)</f>
        <v>2.5042067109232602</v>
      </c>
      <c r="N76" s="27">
        <f>IF(N$15="-","-",('3c CfD'!O$37+'3c CfD'!O$38)*'3h Losses'!M54)</f>
        <v>4.8549542431456807</v>
      </c>
      <c r="O76" s="27">
        <f>IF(O$15="-","-",('3c CfD'!P$37+'3c CfD'!P$38)*'3h Losses'!N54)</f>
        <v>4.1603882064093023</v>
      </c>
      <c r="P76" s="44"/>
      <c r="Q76" s="27">
        <f>IF(Q$15="-","-",('3c CfD'!R$37+'3c CfD'!R$38)*'3h Losses'!P54)</f>
        <v>4.1603882064093023</v>
      </c>
      <c r="R76" s="27">
        <f>IF(R$15="-","-",('3c CfD'!S$37+'3c CfD'!S$38)*'3h Losses'!Q54)</f>
        <v>6.2537800328484723</v>
      </c>
      <c r="S76" s="27">
        <f>IF(S$15="-","-",('3c CfD'!T$37+'3c CfD'!T$38)*'3h Losses'!R54)</f>
        <v>6.4573085425605683</v>
      </c>
      <c r="T76" s="27">
        <f>IF(T$15="-","-",('3c CfD'!U$37+'3c CfD'!U$38)*'3h Losses'!S54)</f>
        <v>9.2659294549510438</v>
      </c>
      <c r="U76" s="27">
        <f>IF(U$15="-","-",('3c CfD'!V$37+'3c CfD'!V$38)*'3h Losses'!T54)</f>
        <v>10.21261310662352</v>
      </c>
      <c r="V76" s="27">
        <f>IF(V$15="-","-",('3c CfD'!W$37+'3c CfD'!W$38)*'3h Losses'!U54)</f>
        <v>11.882117630126322</v>
      </c>
      <c r="W76" s="27">
        <f>IF(W$15="-","-",('3c CfD'!X$37+'3c CfD'!X$38)*'3h Losses'!V54)</f>
        <v>7.5420606489454363</v>
      </c>
      <c r="X76" s="27">
        <f>IF(X$15="-","-",('3c CfD'!Y$37+'3c CfD'!Y$38)*'3h Losses'!W54)</f>
        <v>9.373616336881764E-2</v>
      </c>
      <c r="Y76" s="27" t="str">
        <f>IF(Y$15="-","-",('3c CfD'!Z$37+'3c CfD'!Z$38)*'3h Losses'!X54)</f>
        <v>-</v>
      </c>
      <c r="Z76" s="27" t="str">
        <f>IF(Z$15="-","-",('3c CfD'!AA$37+'3c CfD'!AA$38)*'3h Losses'!Y54)</f>
        <v>-</v>
      </c>
      <c r="AA76" s="27" t="str">
        <f>IF(AA$15="-","-",('3c CfD'!AB$37+'3c CfD'!AB$38)*'3h Losses'!Z54)</f>
        <v>-</v>
      </c>
    </row>
    <row r="77" spans="1:27">
      <c r="A77" s="25"/>
      <c r="B77" s="362"/>
      <c r="C77" s="368"/>
      <c r="D77" s="364"/>
      <c r="E77" s="152" t="s">
        <v>154</v>
      </c>
      <c r="F77" s="352"/>
      <c r="G77" s="44"/>
      <c r="H77" s="27">
        <f>IF(H$15="-","-",('3c CfD'!I$37+'3c CfD'!I$38)*'3h Losses'!G55)</f>
        <v>4.3466677627603159E-2</v>
      </c>
      <c r="I77" s="27">
        <f>IF(I$15="-","-",('3c CfD'!J$37+'3c CfD'!J$38)*'3h Losses'!H55)</f>
        <v>4.3466677627603159E-2</v>
      </c>
      <c r="J77" s="27">
        <f>IF(J$15="-","-",('3c CfD'!K$37+'3c CfD'!K$38)*'3h Losses'!I55)</f>
        <v>0.97032732935901389</v>
      </c>
      <c r="K77" s="27">
        <f>IF(K$15="-","-",('3c CfD'!L$37+'3c CfD'!L$38)*'3h Losses'!J55)</f>
        <v>0.67282846104297267</v>
      </c>
      <c r="L77" s="27">
        <f>IF(L$15="-","-",('3c CfD'!M$37+'3c CfD'!M$38)*'3h Losses'!K55)</f>
        <v>2.8932916710029186</v>
      </c>
      <c r="M77" s="27">
        <f>IF(M$15="-","-",('3c CfD'!N$37+'3c CfD'!N$38)*'3h Losses'!L55)</f>
        <v>2.5298072536762186</v>
      </c>
      <c r="N77" s="27">
        <f>IF(N$15="-","-",('3c CfD'!O$37+'3c CfD'!O$38)*'3h Losses'!M55)</f>
        <v>4.9585118889097259</v>
      </c>
      <c r="O77" s="27">
        <f>IF(O$15="-","-",('3c CfD'!P$37+'3c CfD'!P$38)*'3h Losses'!N55)</f>
        <v>4.2491305480551604</v>
      </c>
      <c r="P77" s="44"/>
      <c r="Q77" s="27">
        <f>IF(Q$15="-","-",('3c CfD'!R$37+'3c CfD'!R$38)*'3h Losses'!P55)</f>
        <v>4.2491305480551604</v>
      </c>
      <c r="R77" s="27">
        <f>IF(R$15="-","-",('3c CfD'!S$37+'3c CfD'!S$38)*'3h Losses'!Q55)</f>
        <v>6.4100816906917979</v>
      </c>
      <c r="S77" s="27">
        <f>IF(S$15="-","-",('3c CfD'!T$37+'3c CfD'!T$38)*'3h Losses'!R55)</f>
        <v>6.6186625560617864</v>
      </c>
      <c r="T77" s="27">
        <f>IF(T$15="-","-",('3c CfD'!U$37+'3c CfD'!U$38)*'3h Losses'!S55)</f>
        <v>9.5002691816151099</v>
      </c>
      <c r="U77" s="27">
        <f>IF(U$15="-","-",('3c CfD'!V$37+'3c CfD'!V$38)*'3h Losses'!T55)</f>
        <v>10.471259508884261</v>
      </c>
      <c r="V77" s="27">
        <f>IF(V$15="-","-",('3c CfD'!W$37+'3c CfD'!W$38)*'3h Losses'!U55)</f>
        <v>12.211347059513502</v>
      </c>
      <c r="W77" s="27">
        <f>IF(W$15="-","-",('3c CfD'!X$37+'3c CfD'!X$38)*'3h Losses'!V55)</f>
        <v>7.7512016930862488</v>
      </c>
      <c r="X77" s="27">
        <f>IF(X$15="-","-",('3c CfD'!Y$37+'3c CfD'!Y$38)*'3h Losses'!W55)</f>
        <v>9.6683487586767702E-2</v>
      </c>
      <c r="Y77" s="27" t="str">
        <f>IF(Y$15="-","-",('3c CfD'!Z$37+'3c CfD'!Z$38)*'3h Losses'!X55)</f>
        <v>-</v>
      </c>
      <c r="Z77" s="27" t="str">
        <f>IF(Z$15="-","-",('3c CfD'!AA$37+'3c CfD'!AA$38)*'3h Losses'!Y55)</f>
        <v>-</v>
      </c>
      <c r="AA77" s="27" t="str">
        <f>IF(AA$15="-","-",('3c CfD'!AB$37+'3c CfD'!AB$38)*'3h Losses'!Z55)</f>
        <v>-</v>
      </c>
    </row>
    <row r="78" spans="1:27">
      <c r="A78" s="25"/>
      <c r="B78" s="362"/>
      <c r="C78" s="368"/>
      <c r="D78" s="364"/>
      <c r="E78" s="152" t="s">
        <v>155</v>
      </c>
      <c r="F78" s="352"/>
      <c r="G78" s="44"/>
      <c r="H78" s="27">
        <f>IF(H$15="-","-",('3c CfD'!I$37+'3c CfD'!I$38)*'3h Losses'!G56)</f>
        <v>4.399712870651766E-2</v>
      </c>
      <c r="I78" s="27">
        <f>IF(I$15="-","-",('3c CfD'!J$37+'3c CfD'!J$38)*'3h Losses'!H56)</f>
        <v>4.399712870651766E-2</v>
      </c>
      <c r="J78" s="27">
        <f>IF(J$15="-","-",('3c CfD'!K$37+'3c CfD'!K$38)*'3h Losses'!I56)</f>
        <v>0.98216884122169779</v>
      </c>
      <c r="K78" s="27">
        <f>IF(K$15="-","-",('3c CfD'!L$37+'3c CfD'!L$38)*'3h Losses'!J56)</f>
        <v>0.68103940796977391</v>
      </c>
      <c r="L78" s="27">
        <f>IF(L$15="-","-",('3c CfD'!M$37+'3c CfD'!M$38)*'3h Losses'!K56)</f>
        <v>2.9286003205768907</v>
      </c>
      <c r="M78" s="27">
        <f>IF(M$15="-","-",('3c CfD'!N$37+'3c CfD'!N$38)*'3h Losses'!L56)</f>
        <v>2.5606800753502199</v>
      </c>
      <c r="N78" s="27">
        <f>IF(N$15="-","-",('3c CfD'!O$37+'3c CfD'!O$38)*'3h Losses'!M56)</f>
        <v>4.9945000481022372</v>
      </c>
      <c r="O78" s="27">
        <f>IF(O$15="-","-",('3c CfD'!P$37+'3c CfD'!P$38)*'3h Losses'!N56)</f>
        <v>4.2799701204952703</v>
      </c>
      <c r="P78" s="44"/>
      <c r="Q78" s="27">
        <f>IF(Q$15="-","-",('3c CfD'!R$37+'3c CfD'!R$38)*'3h Losses'!P56)</f>
        <v>4.2799701204952703</v>
      </c>
      <c r="R78" s="27">
        <f>IF(R$15="-","-",('3c CfD'!S$37+'3c CfD'!S$38)*'3h Losses'!Q56)</f>
        <v>6.4584934013707711</v>
      </c>
      <c r="S78" s="27">
        <f>IF(S$15="-","-",('3c CfD'!T$37+'3c CfD'!T$38)*'3h Losses'!R56)</f>
        <v>6.6689872299708144</v>
      </c>
      <c r="T78" s="27">
        <f>IF(T$15="-","-",('3c CfD'!U$37+'3c CfD'!U$38)*'3h Losses'!S56)</f>
        <v>9.5872987995471188</v>
      </c>
      <c r="U78" s="27">
        <f>IF(U$15="-","-",('3c CfD'!V$37+'3c CfD'!V$38)*'3h Losses'!T56)</f>
        <v>10.567264784548305</v>
      </c>
      <c r="V78" s="27">
        <f>IF(V$15="-","-",('3c CfD'!W$37+'3c CfD'!W$38)*'3h Losses'!U56)</f>
        <v>12.28865270851785</v>
      </c>
      <c r="W78" s="27">
        <f>IF(W$15="-","-",('3c CfD'!X$37+'3c CfD'!X$38)*'3h Losses'!V56)</f>
        <v>7.7996807474895817</v>
      </c>
      <c r="X78" s="27">
        <f>IF(X$15="-","-",('3c CfD'!Y$37+'3c CfD'!Y$38)*'3h Losses'!W56)</f>
        <v>9.7778792764003475E-2</v>
      </c>
      <c r="Y78" s="27" t="str">
        <f>IF(Y$15="-","-",('3c CfD'!Z$37+'3c CfD'!Z$38)*'3h Losses'!X56)</f>
        <v>-</v>
      </c>
      <c r="Z78" s="27" t="str">
        <f>IF(Z$15="-","-",('3c CfD'!AA$37+'3c CfD'!AA$38)*'3h Losses'!Y56)</f>
        <v>-</v>
      </c>
      <c r="AA78" s="27" t="str">
        <f>IF(AA$15="-","-",('3c CfD'!AB$37+'3c CfD'!AB$38)*'3h Losses'!Z56)</f>
        <v>-</v>
      </c>
    </row>
    <row r="79" spans="1:27">
      <c r="A79" s="25"/>
      <c r="B79" s="362"/>
      <c r="C79" s="368"/>
      <c r="D79" s="364"/>
      <c r="E79" s="152" t="s">
        <v>156</v>
      </c>
      <c r="F79" s="352"/>
      <c r="G79" s="44"/>
      <c r="H79" s="27">
        <f>IF(H$15="-","-",('3c CfD'!I$37+'3c CfD'!I$38)*'3h Losses'!G57)</f>
        <v>4.3117292715482362E-2</v>
      </c>
      <c r="I79" s="27">
        <f>IF(I$15="-","-",('3c CfD'!J$37+'3c CfD'!J$38)*'3h Losses'!H57)</f>
        <v>4.3117292715482362E-2</v>
      </c>
      <c r="J79" s="27">
        <f>IF(J$15="-","-",('3c CfD'!K$37+'3c CfD'!K$38)*'3h Losses'!I57)</f>
        <v>0.96252784370241484</v>
      </c>
      <c r="K79" s="27">
        <f>IF(K$15="-","-",('3c CfD'!L$37+'3c CfD'!L$38)*'3h Losses'!J57)</f>
        <v>0.66742026962912993</v>
      </c>
      <c r="L79" s="27">
        <f>IF(L$15="-","-",('3c CfD'!M$37+'3c CfD'!M$38)*'3h Losses'!K57)</f>
        <v>2.8700354087030084</v>
      </c>
      <c r="M79" s="27">
        <f>IF(M$15="-","-",('3c CfD'!N$37+'3c CfD'!N$38)*'3h Losses'!L57)</f>
        <v>2.5094726770936524</v>
      </c>
      <c r="N79" s="27">
        <f>IF(N$15="-","-",('3c CfD'!O$37+'3c CfD'!O$38)*'3h Losses'!M57)</f>
        <v>4.8903739805483095</v>
      </c>
      <c r="O79" s="27">
        <f>IF(O$15="-","-",('3c CfD'!P$37+'3c CfD'!P$38)*'3h Losses'!N57)</f>
        <v>4.1907406773871809</v>
      </c>
      <c r="P79" s="44"/>
      <c r="Q79" s="27">
        <f>IF(Q$15="-","-",('3c CfD'!R$37+'3c CfD'!R$38)*'3h Losses'!P57)</f>
        <v>4.1907406773871809</v>
      </c>
      <c r="R79" s="27">
        <f>IF(R$15="-","-",('3c CfD'!S$37+'3c CfD'!S$38)*'3h Losses'!Q57)</f>
        <v>6.3238066166817282</v>
      </c>
      <c r="S79" s="27">
        <f>IF(S$15="-","-",('3c CfD'!T$37+'3c CfD'!T$38)*'3h Losses'!R57)</f>
        <v>6.5296243949647801</v>
      </c>
      <c r="T79" s="27">
        <f>IF(T$15="-","-",('3c CfD'!U$37+'3c CfD'!U$38)*'3h Losses'!S57)</f>
        <v>9.4152971387569302</v>
      </c>
      <c r="U79" s="27">
        <f>IF(U$15="-","-",('3c CfD'!V$37+'3c CfD'!V$38)*'3h Losses'!T57)</f>
        <v>10.377304446851191</v>
      </c>
      <c r="V79" s="27">
        <f>IF(V$15="-","-",('3c CfD'!W$37+'3c CfD'!W$38)*'3h Losses'!U57)</f>
        <v>12.097678343958389</v>
      </c>
      <c r="W79" s="27">
        <f>IF(W$15="-","-",('3c CfD'!X$37+'3c CfD'!X$38)*'3h Losses'!V57)</f>
        <v>7.6787666373197956</v>
      </c>
      <c r="X79" s="27">
        <f>IF(X$15="-","-",('3c CfD'!Y$37+'3c CfD'!Y$38)*'3h Losses'!W57)</f>
        <v>9.5618793986475173E-2</v>
      </c>
      <c r="Y79" s="27" t="str">
        <f>IF(Y$15="-","-",('3c CfD'!Z$37+'3c CfD'!Z$38)*'3h Losses'!X57)</f>
        <v>-</v>
      </c>
      <c r="Z79" s="27" t="str">
        <f>IF(Z$15="-","-",('3c CfD'!AA$37+'3c CfD'!AA$38)*'3h Losses'!Y57)</f>
        <v>-</v>
      </c>
      <c r="AA79" s="27" t="str">
        <f>IF(AA$15="-","-",('3c CfD'!AB$37+'3c CfD'!AB$38)*'3h Losses'!Z57)</f>
        <v>-</v>
      </c>
    </row>
    <row r="80" spans="1:27">
      <c r="A80" s="25"/>
      <c r="B80" s="362"/>
      <c r="C80" s="368"/>
      <c r="D80" s="364"/>
      <c r="E80" s="152" t="s">
        <v>157</v>
      </c>
      <c r="F80" s="352"/>
      <c r="G80" s="44"/>
      <c r="H80" s="27">
        <f>IF(H$15="-","-",('3c CfD'!I$37+'3c CfD'!I$38)*'3h Losses'!G58)</f>
        <v>4.3465639952334656E-2</v>
      </c>
      <c r="I80" s="27">
        <f>IF(I$15="-","-",('3c CfD'!J$37+'3c CfD'!J$38)*'3h Losses'!H58)</f>
        <v>4.3465639952334656E-2</v>
      </c>
      <c r="J80" s="27">
        <f>IF(J$15="-","-",('3c CfD'!K$37+'3c CfD'!K$38)*'3h Losses'!I58)</f>
        <v>0.97030416484019211</v>
      </c>
      <c r="K80" s="27">
        <f>IF(K$15="-","-",('3c CfD'!L$37+'3c CfD'!L$38)*'3h Losses'!J58)</f>
        <v>0.6728123986822846</v>
      </c>
      <c r="L80" s="27">
        <f>IF(L$15="-","-",('3c CfD'!M$37+'3c CfD'!M$38)*'3h Losses'!K58)</f>
        <v>2.8932225997654695</v>
      </c>
      <c r="M80" s="27">
        <f>IF(M$15="-","-",('3c CfD'!N$37+'3c CfD'!N$38)*'3h Losses'!L58)</f>
        <v>2.5297468598627395</v>
      </c>
      <c r="N80" s="27">
        <f>IF(N$15="-","-",('3c CfD'!O$37+'3c CfD'!O$38)*'3h Losses'!M58)</f>
        <v>4.831387106798501</v>
      </c>
      <c r="O80" s="27">
        <f>IF(O$15="-","-",('3c CfD'!P$37+'3c CfD'!P$38)*'3h Losses'!N58)</f>
        <v>4.1401926636282198</v>
      </c>
      <c r="P80" s="44"/>
      <c r="Q80" s="27">
        <f>IF(Q$15="-","-",('3c CfD'!R$37+'3c CfD'!R$38)*'3h Losses'!P58)</f>
        <v>4.1401926636282198</v>
      </c>
      <c r="R80" s="27">
        <f>IF(R$15="-","-",('3c CfD'!S$37+'3c CfD'!S$38)*'3h Losses'!Q58)</f>
        <v>6.2060470693626977</v>
      </c>
      <c r="S80" s="27">
        <f>IF(S$15="-","-",('3c CfD'!T$37+'3c CfD'!T$38)*'3h Losses'!R58)</f>
        <v>6.4081008006320292</v>
      </c>
      <c r="T80" s="27">
        <f>IF(T$15="-","-",('3c CfD'!U$37+'3c CfD'!U$38)*'3h Losses'!S58)</f>
        <v>9.1564232066142122</v>
      </c>
      <c r="U80" s="27">
        <f>IF(U$15="-","-",('3c CfD'!V$37+'3c CfD'!V$38)*'3h Losses'!T58)</f>
        <v>10.091890506772419</v>
      </c>
      <c r="V80" s="27">
        <f>IF(V$15="-","-",('3c CfD'!W$37+'3c CfD'!W$38)*'3h Losses'!U58)</f>
        <v>11.699356320971861</v>
      </c>
      <c r="W80" s="27">
        <f>IF(W$15="-","-",('3c CfD'!X$37+'3c CfD'!X$38)*'3h Losses'!V58)</f>
        <v>7.425921239649468</v>
      </c>
      <c r="X80" s="27">
        <f>IF(X$15="-","-",('3c CfD'!Y$37+'3c CfD'!Y$38)*'3h Losses'!W58)</f>
        <v>9.2787675658165161E-2</v>
      </c>
      <c r="Y80" s="27" t="str">
        <f>IF(Y$15="-","-",('3c CfD'!Z$37+'3c CfD'!Z$38)*'3h Losses'!X58)</f>
        <v>-</v>
      </c>
      <c r="Z80" s="27" t="str">
        <f>IF(Z$15="-","-",('3c CfD'!AA$37+'3c CfD'!AA$38)*'3h Losses'!Y58)</f>
        <v>-</v>
      </c>
      <c r="AA80" s="27" t="str">
        <f>IF(AA$15="-","-",('3c CfD'!AB$37+'3c CfD'!AB$38)*'3h Losses'!Z58)</f>
        <v>-</v>
      </c>
    </row>
    <row r="81" spans="1:27">
      <c r="A81" s="25"/>
      <c r="B81" s="362"/>
      <c r="C81" s="368"/>
      <c r="D81" s="364"/>
      <c r="E81" s="152" t="s">
        <v>158</v>
      </c>
      <c r="F81" s="352"/>
      <c r="G81" s="44"/>
      <c r="H81" s="27">
        <f>IF(H$15="-","-",('3c CfD'!I$37+'3c CfD'!I$38)*'3h Losses'!G59)</f>
        <v>4.3667936068200248E-2</v>
      </c>
      <c r="I81" s="27">
        <f>IF(I$15="-","-",('3c CfD'!J$37+'3c CfD'!J$38)*'3h Losses'!H59)</f>
        <v>4.3667936068200248E-2</v>
      </c>
      <c r="J81" s="27">
        <f>IF(J$15="-","-",('3c CfD'!K$37+'3c CfD'!K$38)*'3h Losses'!I59)</f>
        <v>0.97482011730219742</v>
      </c>
      <c r="K81" s="27">
        <f>IF(K$15="-","-",('3c CfD'!L$37+'3c CfD'!L$38)*'3h Losses'!J59)</f>
        <v>0.67594377636610325</v>
      </c>
      <c r="L81" s="27">
        <f>IF(L$15="-","-",('3c CfD'!M$37+'3c CfD'!M$38)*'3h Losses'!K59)</f>
        <v>2.9066881255211916</v>
      </c>
      <c r="M81" s="27">
        <f>IF(M$15="-","-",('3c CfD'!N$37+'3c CfD'!N$38)*'3h Losses'!L59)</f>
        <v>2.5415207107581734</v>
      </c>
      <c r="N81" s="27">
        <f>IF(N$15="-","-",('3c CfD'!O$37+'3c CfD'!O$38)*'3h Losses'!M59)</f>
        <v>4.9133634240301118</v>
      </c>
      <c r="O81" s="27">
        <f>IF(O$15="-","-",('3c CfD'!P$37+'3c CfD'!P$38)*'3h Losses'!N59)</f>
        <v>4.2104411739816943</v>
      </c>
      <c r="P81" s="44"/>
      <c r="Q81" s="27">
        <f>IF(Q$15="-","-",('3c CfD'!R$37+'3c CfD'!R$38)*'3h Losses'!P59)</f>
        <v>4.2104411739816943</v>
      </c>
      <c r="R81" s="27">
        <f>IF(R$15="-","-",('3c CfD'!S$37+'3c CfD'!S$38)*'3h Losses'!Q59)</f>
        <v>6.346618321585578</v>
      </c>
      <c r="S81" s="27">
        <f>IF(S$15="-","-",('3c CfD'!T$37+'3c CfD'!T$38)*'3h Losses'!R59)</f>
        <v>6.553332506733053</v>
      </c>
      <c r="T81" s="27">
        <f>IF(T$15="-","-",('3c CfD'!U$37+'3c CfD'!U$38)*'3h Losses'!S59)</f>
        <v>9.345186752108372</v>
      </c>
      <c r="U81" s="27">
        <f>IF(U$15="-","-",('3c CfD'!V$37+'3c CfD'!V$38)*'3h Losses'!T59)</f>
        <v>10.300111913049879</v>
      </c>
      <c r="V81" s="27">
        <f>IF(V$15="-","-",('3c CfD'!W$37+'3c CfD'!W$38)*'3h Losses'!U59)</f>
        <v>11.906595711685437</v>
      </c>
      <c r="W81" s="27">
        <f>IF(W$15="-","-",('3c CfD'!X$37+'3c CfD'!X$38)*'3h Losses'!V59)</f>
        <v>7.5574457838289142</v>
      </c>
      <c r="X81" s="27">
        <f>IF(X$15="-","-",('3c CfD'!Y$37+'3c CfD'!Y$38)*'3h Losses'!W59)</f>
        <v>9.4281468016323131E-2</v>
      </c>
      <c r="Y81" s="27" t="str">
        <f>IF(Y$15="-","-",('3c CfD'!Z$37+'3c CfD'!Z$38)*'3h Losses'!X59)</f>
        <v>-</v>
      </c>
      <c r="Z81" s="27" t="str">
        <f>IF(Z$15="-","-",('3c CfD'!AA$37+'3c CfD'!AA$38)*'3h Losses'!Y59)</f>
        <v>-</v>
      </c>
      <c r="AA81" s="27" t="str">
        <f>IF(AA$15="-","-",('3c CfD'!AB$37+'3c CfD'!AB$38)*'3h Losses'!Z59)</f>
        <v>-</v>
      </c>
    </row>
    <row r="82" spans="1:27">
      <c r="A82" s="25"/>
      <c r="B82" s="362"/>
      <c r="C82" s="368"/>
      <c r="D82" s="364"/>
      <c r="E82" s="152" t="s">
        <v>159</v>
      </c>
      <c r="F82" s="352"/>
      <c r="G82" s="44"/>
      <c r="H82" s="27">
        <f>IF(H$15="-","-",('3c CfD'!I$37+'3c CfD'!I$38)*'3h Losses'!G60)</f>
        <v>4.2915413587659622E-2</v>
      </c>
      <c r="I82" s="27">
        <f>IF(I$15="-","-",('3c CfD'!J$37+'3c CfD'!J$38)*'3h Losses'!H60)</f>
        <v>4.2915413587659622E-2</v>
      </c>
      <c r="J82" s="27">
        <f>IF(J$15="-","-",('3c CfD'!K$37+'3c CfD'!K$38)*'3h Losses'!I60)</f>
        <v>0.95802119986292422</v>
      </c>
      <c r="K82" s="27">
        <f>IF(K$15="-","-",('3c CfD'!L$37+'3c CfD'!L$38)*'3h Losses'!J60)</f>
        <v>0.66429534657765177</v>
      </c>
      <c r="L82" s="27">
        <f>IF(L$15="-","-",('3c CfD'!M$37+'3c CfD'!M$38)*'3h Losses'!K60)</f>
        <v>2.8565976391066514</v>
      </c>
      <c r="M82" s="27">
        <f>IF(M$15="-","-",('3c CfD'!N$37+'3c CfD'!N$38)*'3h Losses'!L60)</f>
        <v>2.4977230953495106</v>
      </c>
      <c r="N82" s="27">
        <f>IF(N$15="-","-",('3c CfD'!O$37+'3c CfD'!O$38)*'3h Losses'!M60)</f>
        <v>4.875657930870652</v>
      </c>
      <c r="O82" s="27">
        <f>IF(O$15="-","-",('3c CfD'!P$37+'3c CfD'!P$38)*'3h Losses'!N60)</f>
        <v>4.1781299551316016</v>
      </c>
      <c r="P82" s="44"/>
      <c r="Q82" s="27">
        <f>IF(Q$15="-","-",('3c CfD'!R$37+'3c CfD'!R$38)*'3h Losses'!P60)</f>
        <v>4.1781299551316016</v>
      </c>
      <c r="R82" s="27">
        <f>IF(R$15="-","-",('3c CfD'!S$37+'3c CfD'!S$38)*'3h Losses'!Q60)</f>
        <v>6.3132303226934843</v>
      </c>
      <c r="S82" s="27">
        <f>IF(S$15="-","-",('3c CfD'!T$37+'3c CfD'!T$38)*'3h Losses'!R60)</f>
        <v>6.5476674726802315</v>
      </c>
      <c r="T82" s="27">
        <f>IF(T$15="-","-",('3c CfD'!U$37+'3c CfD'!U$38)*'3h Losses'!S60)</f>
        <v>9.4072490978919081</v>
      </c>
      <c r="U82" s="27">
        <f>IF(U$15="-","-",('3c CfD'!V$37+'3c CfD'!V$38)*'3h Losses'!T60)</f>
        <v>10.404841601618337</v>
      </c>
      <c r="V82" s="27">
        <f>IF(V$15="-","-",('3c CfD'!W$37+'3c CfD'!W$38)*'3h Losses'!U60)</f>
        <v>12.171098799415844</v>
      </c>
      <c r="W82" s="27">
        <f>IF(W$15="-","-",('3c CfD'!X$37+'3c CfD'!X$38)*'3h Losses'!V60)</f>
        <v>7.7098621701709966</v>
      </c>
      <c r="X82" s="27">
        <f>IF(X$15="-","-",('3c CfD'!Y$37+'3c CfD'!Y$38)*'3h Losses'!W60)</f>
        <v>9.534793308283239E-2</v>
      </c>
      <c r="Y82" s="27" t="str">
        <f>IF(Y$15="-","-",('3c CfD'!Z$37+'3c CfD'!Z$38)*'3h Losses'!X60)</f>
        <v>-</v>
      </c>
      <c r="Z82" s="27" t="str">
        <f>IF(Z$15="-","-",('3c CfD'!AA$37+'3c CfD'!AA$38)*'3h Losses'!Y60)</f>
        <v>-</v>
      </c>
      <c r="AA82" s="27" t="str">
        <f>IF(AA$15="-","-",('3c CfD'!AB$37+'3c CfD'!AB$38)*'3h Losses'!Z60)</f>
        <v>-</v>
      </c>
    </row>
    <row r="83" spans="1:27">
      <c r="A83" s="25"/>
      <c r="B83" s="362"/>
      <c r="C83" s="368"/>
      <c r="D83" s="364"/>
      <c r="E83" s="152" t="s">
        <v>160</v>
      </c>
      <c r="F83" s="352"/>
      <c r="G83" s="44"/>
      <c r="H83" s="27">
        <f>IF(H$15="-","-",('3c CfD'!I$37+'3c CfD'!I$38)*'3h Losses'!G61)</f>
        <v>4.3410494391501492E-2</v>
      </c>
      <c r="I83" s="27">
        <f>IF(I$15="-","-",('3c CfD'!J$37+'3c CfD'!J$38)*'3h Losses'!H61)</f>
        <v>4.3410494391501492E-2</v>
      </c>
      <c r="J83" s="27">
        <f>IF(J$15="-","-",('3c CfD'!K$37+'3c CfD'!K$38)*'3h Losses'!I61)</f>
        <v>0.96907312424335412</v>
      </c>
      <c r="K83" s="27">
        <f>IF(K$15="-","-",('3c CfD'!L$37+'3c CfD'!L$38)*'3h Losses'!J61)</f>
        <v>0.6719587907036253</v>
      </c>
      <c r="L83" s="27">
        <f>IF(L$15="-","-",('3c CfD'!M$37+'3c CfD'!M$38)*'3h Losses'!K61)</f>
        <v>2.8895519214307153</v>
      </c>
      <c r="M83" s="27">
        <f>IF(M$15="-","-",('3c CfD'!N$37+'3c CfD'!N$38)*'3h Losses'!L61)</f>
        <v>2.526537329081505</v>
      </c>
      <c r="N83" s="27">
        <f>IF(N$15="-","-",('3c CfD'!O$37+'3c CfD'!O$38)*'3h Losses'!M61)</f>
        <v>4.8866814172124213</v>
      </c>
      <c r="O83" s="27">
        <f>IF(O$15="-","-",('3c CfD'!P$37+'3c CfD'!P$38)*'3h Losses'!N61)</f>
        <v>4.1875763845463707</v>
      </c>
      <c r="P83" s="44"/>
      <c r="Q83" s="27">
        <f>IF(Q$15="-","-",('3c CfD'!R$37+'3c CfD'!R$38)*'3h Losses'!P61)</f>
        <v>4.1875763845463707</v>
      </c>
      <c r="R83" s="27">
        <f>IF(R$15="-","-",('3c CfD'!S$37+'3c CfD'!S$38)*'3h Losses'!Q61)</f>
        <v>6.3259178198464756</v>
      </c>
      <c r="S83" s="27">
        <f>IF(S$15="-","-",('3c CfD'!T$37+'3c CfD'!T$38)*'3h Losses'!R61)</f>
        <v>6.5317488848755465</v>
      </c>
      <c r="T83" s="27">
        <f>IF(T$15="-","-",('3c CfD'!U$37+'3c CfD'!U$38)*'3h Losses'!S61)</f>
        <v>9.4121300351287598</v>
      </c>
      <c r="U83" s="27">
        <f>IF(U$15="-","-",('3c CfD'!V$37+'3c CfD'!V$38)*'3h Losses'!T61)</f>
        <v>10.374151234691448</v>
      </c>
      <c r="V83" s="27">
        <f>IF(V$15="-","-",('3c CfD'!W$37+'3c CfD'!W$38)*'3h Losses'!U61)</f>
        <v>12.103210549540108</v>
      </c>
      <c r="W83" s="27">
        <f>IF(W$15="-","-",('3c CfD'!X$37+'3c CfD'!X$38)*'3h Losses'!V61)</f>
        <v>7.6824663633221499</v>
      </c>
      <c r="X83" s="27">
        <f>IF(X$15="-","-",('3c CfD'!Y$37+'3c CfD'!Y$38)*'3h Losses'!W61)</f>
        <v>9.5521355217840942E-2</v>
      </c>
      <c r="Y83" s="27" t="str">
        <f>IF(Y$15="-","-",('3c CfD'!Z$37+'3c CfD'!Z$38)*'3h Losses'!X61)</f>
        <v>-</v>
      </c>
      <c r="Z83" s="27" t="str">
        <f>IF(Z$15="-","-",('3c CfD'!AA$37+'3c CfD'!AA$38)*'3h Losses'!Y61)</f>
        <v>-</v>
      </c>
      <c r="AA83" s="27" t="str">
        <f>IF(AA$15="-","-",('3c CfD'!AB$37+'3c CfD'!AB$38)*'3h Losses'!Z61)</f>
        <v>-</v>
      </c>
    </row>
    <row r="84" spans="1:27">
      <c r="A84" s="25"/>
      <c r="B84" s="362"/>
      <c r="C84" s="368"/>
      <c r="D84" s="364"/>
      <c r="E84" s="152" t="s">
        <v>161</v>
      </c>
      <c r="F84" s="352"/>
      <c r="G84" s="44"/>
      <c r="H84" s="27">
        <f>IF(H$15="-","-",('3c CfD'!I$37+'3c CfD'!I$38)*'3h Losses'!G62)</f>
        <v>4.3166327805340764E-2</v>
      </c>
      <c r="I84" s="27">
        <f>IF(I$15="-","-",('3c CfD'!J$37+'3c CfD'!J$38)*'3h Losses'!H62)</f>
        <v>4.3166327805340764E-2</v>
      </c>
      <c r="J84" s="27">
        <f>IF(J$15="-","-",('3c CfD'!K$37+'3c CfD'!K$38)*'3h Losses'!I62)</f>
        <v>0.96362247734786666</v>
      </c>
      <c r="K84" s="27">
        <f>IF(K$15="-","-",('3c CfD'!L$37+'3c CfD'!L$38)*'3h Losses'!J62)</f>
        <v>0.66817929253695818</v>
      </c>
      <c r="L84" s="27">
        <f>IF(L$15="-","-",('3c CfD'!M$37+'3c CfD'!M$38)*'3h Losses'!K62)</f>
        <v>2.8732993530580306</v>
      </c>
      <c r="M84" s="27">
        <f>IF(M$15="-","-",('3c CfD'!N$37+'3c CfD'!N$38)*'3h Losses'!L62)</f>
        <v>2.5123265719109935</v>
      </c>
      <c r="N84" s="27">
        <f>IF(N$15="-","-",('3c CfD'!O$37+'3c CfD'!O$38)*'3h Losses'!M62)</f>
        <v>4.8194523497274817</v>
      </c>
      <c r="O84" s="27">
        <f>IF(O$15="-","-",('3c CfD'!P$37+'3c CfD'!P$38)*'3h Losses'!N62)</f>
        <v>4.1299653329309782</v>
      </c>
      <c r="P84" s="44"/>
      <c r="Q84" s="27">
        <f>IF(Q$15="-","-",('3c CfD'!R$37+'3c CfD'!R$38)*'3h Losses'!P62)</f>
        <v>4.1299653329309782</v>
      </c>
      <c r="R84" s="27">
        <f>IF(R$15="-","-",('3c CfD'!S$37+'3c CfD'!S$38)*'3h Losses'!Q62)</f>
        <v>6.2683562634916159</v>
      </c>
      <c r="S84" s="27">
        <f>IF(S$15="-","-",('3c CfD'!T$37+'3c CfD'!T$38)*'3h Losses'!R62)</f>
        <v>6.4722909245138673</v>
      </c>
      <c r="T84" s="27">
        <f>IF(T$15="-","-",('3c CfD'!U$37+'3c CfD'!U$38)*'3h Losses'!S62)</f>
        <v>9.2804355345785599</v>
      </c>
      <c r="U84" s="27">
        <f>IF(U$15="-","-",('3c CfD'!V$37+'3c CfD'!V$38)*'3h Losses'!T62)</f>
        <v>10.228558466826819</v>
      </c>
      <c r="V84" s="27">
        <f>IF(V$15="-","-",('3c CfD'!W$37+'3c CfD'!W$38)*'3h Losses'!U62)</f>
        <v>11.974502712122497</v>
      </c>
      <c r="W84" s="27">
        <f>IF(W$15="-","-",('3c CfD'!X$37+'3c CfD'!X$38)*'3h Losses'!V62)</f>
        <v>7.6008814035574108</v>
      </c>
      <c r="X84" s="27">
        <f>IF(X$15="-","-",('3c CfD'!Y$37+'3c CfD'!Y$38)*'3h Losses'!W62)</f>
        <v>9.4967658115960876E-2</v>
      </c>
      <c r="Y84" s="27" t="str">
        <f>IF(Y$15="-","-",('3c CfD'!Z$37+'3c CfD'!Z$38)*'3h Losses'!X62)</f>
        <v>-</v>
      </c>
      <c r="Z84" s="27" t="str">
        <f>IF(Z$15="-","-",('3c CfD'!AA$37+'3c CfD'!AA$38)*'3h Losses'!Y62)</f>
        <v>-</v>
      </c>
      <c r="AA84" s="27" t="str">
        <f>IF(AA$15="-","-",('3c CfD'!AB$37+'3c CfD'!AB$38)*'3h Losses'!Z62)</f>
        <v>-</v>
      </c>
    </row>
    <row r="85" spans="1:27">
      <c r="A85" s="25"/>
      <c r="B85" s="362"/>
      <c r="C85" s="368"/>
      <c r="D85" s="364"/>
      <c r="E85" s="152" t="s">
        <v>162</v>
      </c>
      <c r="F85" s="352"/>
      <c r="G85" s="44"/>
      <c r="H85" s="27">
        <f>IF(H$15="-","-",('3c CfD'!I$37+'3c CfD'!I$38)*'3h Losses'!G63)</f>
        <v>4.2453762553890217E-2</v>
      </c>
      <c r="I85" s="27">
        <f>IF(I$15="-","-",('3c CfD'!J$37+'3c CfD'!J$38)*'3h Losses'!H63)</f>
        <v>4.2453762553890217E-2</v>
      </c>
      <c r="J85" s="27">
        <f>IF(J$15="-","-",('3c CfD'!K$37+'3c CfD'!K$38)*'3h Losses'!I63)</f>
        <v>0.9477155441481927</v>
      </c>
      <c r="K85" s="27">
        <f>IF(K$15="-","-",('3c CfD'!L$37+'3c CfD'!L$38)*'3h Losses'!J63)</f>
        <v>0.65714936782926181</v>
      </c>
      <c r="L85" s="27">
        <f>IF(L$15="-","-",('3c CfD'!M$37+'3c CfD'!M$38)*'3h Losses'!K63)</f>
        <v>2.825868557340653</v>
      </c>
      <c r="M85" s="27">
        <f>IF(M$15="-","-",('3c CfD'!N$37+'3c CfD'!N$38)*'3h Losses'!L63)</f>
        <v>2.4708545100874217</v>
      </c>
      <c r="N85" s="27">
        <f>IF(N$15="-","-",('3c CfD'!O$37+'3c CfD'!O$38)*'3h Losses'!M63)</f>
        <v>4.7979776614222134</v>
      </c>
      <c r="O85" s="27">
        <f>IF(O$15="-","-",('3c CfD'!P$37+'3c CfD'!P$38)*'3h Losses'!N63)</f>
        <v>4.1115628855572064</v>
      </c>
      <c r="P85" s="44"/>
      <c r="Q85" s="27">
        <f>IF(Q$15="-","-",('3c CfD'!R$37+'3c CfD'!R$38)*'3h Losses'!P63)</f>
        <v>4.1115628855572064</v>
      </c>
      <c r="R85" s="27">
        <f>IF(R$15="-","-",('3c CfD'!S$37+'3c CfD'!S$38)*'3h Losses'!Q63)</f>
        <v>6.259625473764225</v>
      </c>
      <c r="S85" s="27">
        <f>IF(S$15="-","-",('3c CfD'!T$37+'3c CfD'!T$38)*'3h Losses'!R63)</f>
        <v>6.4632607900438073</v>
      </c>
      <c r="T85" s="27">
        <f>IF(T$15="-","-",('3c CfD'!U$37+'3c CfD'!U$38)*'3h Losses'!S63)</f>
        <v>9.2959619699562026</v>
      </c>
      <c r="U85" s="27">
        <f>IF(U$15="-","-",('3c CfD'!V$37+'3c CfD'!V$38)*'3h Losses'!T63)</f>
        <v>10.245720905171893</v>
      </c>
      <c r="V85" s="27">
        <f>IF(V$15="-","-",('3c CfD'!W$37+'3c CfD'!W$38)*'3h Losses'!U63)</f>
        <v>11.968052022261285</v>
      </c>
      <c r="W85" s="27">
        <f>IF(W$15="-","-",('3c CfD'!X$37+'3c CfD'!X$38)*'3h Losses'!V63)</f>
        <v>7.5968080733750316</v>
      </c>
      <c r="X85" s="27">
        <f>IF(X$15="-","-",('3c CfD'!Y$37+'3c CfD'!Y$38)*'3h Losses'!W63)</f>
        <v>9.4040553916292582E-2</v>
      </c>
      <c r="Y85" s="27" t="str">
        <f>IF(Y$15="-","-",('3c CfD'!Z$37+'3c CfD'!Z$38)*'3h Losses'!X63)</f>
        <v>-</v>
      </c>
      <c r="Z85" s="27" t="str">
        <f>IF(Z$15="-","-",('3c CfD'!AA$37+'3c CfD'!AA$38)*'3h Losses'!Y63)</f>
        <v>-</v>
      </c>
      <c r="AA85" s="27" t="str">
        <f>IF(AA$15="-","-",('3c CfD'!AB$37+'3c CfD'!AB$38)*'3h Losses'!Z63)</f>
        <v>-</v>
      </c>
    </row>
    <row r="86" spans="1:27">
      <c r="A86" s="25"/>
      <c r="B86" s="362"/>
      <c r="C86" s="368"/>
      <c r="D86" s="364"/>
      <c r="E86" s="152" t="s">
        <v>163</v>
      </c>
      <c r="F86" s="352"/>
      <c r="G86" s="44"/>
      <c r="H86" s="27">
        <f>IF(H$15="-","-",('3c CfD'!I$37+'3c CfD'!I$38)*'3h Losses'!G64)</f>
        <v>4.4027187891412772E-2</v>
      </c>
      <c r="I86" s="27">
        <f>IF(I$15="-","-",('3c CfD'!J$37+'3c CfD'!J$38)*'3h Losses'!H64)</f>
        <v>4.4027187891412772E-2</v>
      </c>
      <c r="J86" s="27">
        <f>IF(J$15="-","-",('3c CfD'!K$37+'3c CfD'!K$38)*'3h Losses'!I64)</f>
        <v>0.98283986671050716</v>
      </c>
      <c r="K86" s="27">
        <f>IF(K$15="-","-",('3c CfD'!L$37+'3c CfD'!L$38)*'3h Losses'!J64)</f>
        <v>0.68150469945780656</v>
      </c>
      <c r="L86" s="27">
        <f>IF(L$15="-","-",('3c CfD'!M$37+'3c CfD'!M$38)*'3h Losses'!K64)</f>
        <v>2.9306011633843232</v>
      </c>
      <c r="M86" s="27">
        <f>IF(M$15="-","-",('3c CfD'!N$37+'3c CfD'!N$38)*'3h Losses'!L64)</f>
        <v>2.5624295521480271</v>
      </c>
      <c r="N86" s="27">
        <f>IF(N$15="-","-",('3c CfD'!O$37+'3c CfD'!O$38)*'3h Losses'!M64)</f>
        <v>4.8930187632251734</v>
      </c>
      <c r="O86" s="27">
        <f>IF(O$15="-","-",('3c CfD'!P$37+'3c CfD'!P$38)*'3h Losses'!N64)</f>
        <v>4.19300708858413</v>
      </c>
      <c r="P86" s="44"/>
      <c r="Q86" s="27">
        <f>IF(Q$15="-","-",('3c CfD'!R$37+'3c CfD'!R$38)*'3h Losses'!P64)</f>
        <v>4.19300708858413</v>
      </c>
      <c r="R86" s="27">
        <f>IF(R$15="-","-",('3c CfD'!S$37+'3c CfD'!S$38)*'3h Losses'!Q64)</f>
        <v>6.3169726545634299</v>
      </c>
      <c r="S86" s="27">
        <f>IF(S$15="-","-",('3c CfD'!T$37+'3c CfD'!T$38)*'3h Losses'!R64)</f>
        <v>6.5226828981758471</v>
      </c>
      <c r="T86" s="27">
        <f>IF(T$15="-","-",('3c CfD'!U$37+'3c CfD'!U$38)*'3h Losses'!S64)</f>
        <v>9.4054779900392997</v>
      </c>
      <c r="U86" s="27">
        <f>IF(U$15="-","-",('3c CfD'!V$37+'3c CfD'!V$38)*'3h Losses'!T64)</f>
        <v>10.366651661888678</v>
      </c>
      <c r="V86" s="27">
        <f>IF(V$15="-","-",('3c CfD'!W$37+'3c CfD'!W$38)*'3h Losses'!U64)</f>
        <v>12.007224270271013</v>
      </c>
      <c r="W86" s="27">
        <f>IF(W$15="-","-",('3c CfD'!X$37+'3c CfD'!X$38)*'3h Losses'!V64)</f>
        <v>7.6211845045734457</v>
      </c>
      <c r="X86" s="27">
        <f>IF(X$15="-","-",('3c CfD'!Y$37+'3c CfD'!Y$38)*'3h Losses'!W64)</f>
        <v>9.4860341323602285E-2</v>
      </c>
      <c r="Y86" s="27" t="str">
        <f>IF(Y$15="-","-",('3c CfD'!Z$37+'3c CfD'!Z$38)*'3h Losses'!X64)</f>
        <v>-</v>
      </c>
      <c r="Z86" s="27" t="str">
        <f>IF(Z$15="-","-",('3c CfD'!AA$37+'3c CfD'!AA$38)*'3h Losses'!Y64)</f>
        <v>-</v>
      </c>
      <c r="AA86" s="27" t="str">
        <f>IF(AA$15="-","-",('3c CfD'!AB$37+'3c CfD'!AB$38)*'3h Losses'!Z64)</f>
        <v>-</v>
      </c>
    </row>
    <row r="87" spans="1:27">
      <c r="A87" s="25"/>
      <c r="B87" s="362"/>
      <c r="C87" s="368"/>
      <c r="D87" s="364"/>
      <c r="E87" s="152" t="s">
        <v>164</v>
      </c>
      <c r="F87" s="352"/>
      <c r="G87" s="44"/>
      <c r="H87" s="27">
        <f>IF(H$15="-","-",('3c CfD'!I$37+'3c CfD'!I$38)*'3h Losses'!G65)</f>
        <v>4.3733515945627542E-2</v>
      </c>
      <c r="I87" s="27">
        <f>IF(I$15="-","-",('3c CfD'!J$37+'3c CfD'!J$38)*'3h Losses'!H65)</f>
        <v>4.3733515945627542E-2</v>
      </c>
      <c r="J87" s="27">
        <f>IF(J$15="-","-",('3c CfD'!K$37+'3c CfD'!K$38)*'3h Losses'!I65)</f>
        <v>0.97628408811378997</v>
      </c>
      <c r="K87" s="27">
        <f>IF(K$15="-","-",('3c CfD'!L$37+'3c CfD'!L$38)*'3h Losses'!J65)</f>
        <v>0.67695889899366679</v>
      </c>
      <c r="L87" s="27">
        <f>IF(L$15="-","-",('3c CfD'!M$37+'3c CfD'!M$38)*'3h Losses'!K65)</f>
        <v>2.9110533478823615</v>
      </c>
      <c r="M87" s="27">
        <f>IF(M$15="-","-",('3c CfD'!N$37+'3c CfD'!N$38)*'3h Losses'!L65)</f>
        <v>2.5453375299554475</v>
      </c>
      <c r="N87" s="27">
        <f>IF(N$15="-","-",('3c CfD'!O$37+'3c CfD'!O$38)*'3h Losses'!M65)</f>
        <v>4.8968626035853644</v>
      </c>
      <c r="O87" s="27">
        <f>IF(O$15="-","-",('3c CfD'!P$37+'3c CfD'!P$38)*'3h Losses'!N65)</f>
        <v>4.1963010162507892</v>
      </c>
      <c r="P87" s="44"/>
      <c r="Q87" s="27">
        <f>IF(Q$15="-","-",('3c CfD'!R$37+'3c CfD'!R$38)*'3h Losses'!P65)</f>
        <v>4.1963010162507892</v>
      </c>
      <c r="R87" s="27">
        <f>IF(R$15="-","-",('3c CfD'!S$37+'3c CfD'!S$38)*'3h Losses'!Q65)</f>
        <v>6.3232832685198135</v>
      </c>
      <c r="S87" s="27">
        <f>IF(S$15="-","-",('3c CfD'!T$37+'3c CfD'!T$38)*'3h Losses'!R65)</f>
        <v>6.5293652942654381</v>
      </c>
      <c r="T87" s="27">
        <f>IF(T$15="-","-",('3c CfD'!U$37+'3c CfD'!U$38)*'3h Losses'!S65)</f>
        <v>9.3253040702683805</v>
      </c>
      <c r="U87" s="27">
        <f>IF(U$15="-","-",('3c CfD'!V$37+'3c CfD'!V$38)*'3h Losses'!T65)</f>
        <v>10.278344638534993</v>
      </c>
      <c r="V87" s="27">
        <f>IF(V$15="-","-",('3c CfD'!W$37+'3c CfD'!W$38)*'3h Losses'!U65)</f>
        <v>12.005043251655435</v>
      </c>
      <c r="W87" s="27">
        <f>IF(W$15="-","-",('3c CfD'!X$37+'3c CfD'!X$38)*'3h Losses'!V65)</f>
        <v>7.6196078144096155</v>
      </c>
      <c r="X87" s="27">
        <f>IF(X$15="-","-",('3c CfD'!Y$37+'3c CfD'!Y$38)*'3h Losses'!W65)</f>
        <v>9.5896474471854481E-2</v>
      </c>
      <c r="Y87" s="27" t="str">
        <f>IF(Y$15="-","-",('3c CfD'!Z$37+'3c CfD'!Z$38)*'3h Losses'!X65)</f>
        <v>-</v>
      </c>
      <c r="Z87" s="27" t="str">
        <f>IF(Z$15="-","-",('3c CfD'!AA$37+'3c CfD'!AA$38)*'3h Losses'!Y65)</f>
        <v>-</v>
      </c>
      <c r="AA87" s="27" t="str">
        <f>IF(AA$15="-","-",('3c CfD'!AB$37+'3c CfD'!AB$38)*'3h Losses'!Z65)</f>
        <v>-</v>
      </c>
    </row>
    <row r="88" spans="1:27">
      <c r="A88" s="25"/>
      <c r="B88" s="362"/>
      <c r="C88" s="368"/>
      <c r="D88" s="364"/>
      <c r="E88" s="152" t="s">
        <v>165</v>
      </c>
      <c r="F88" s="352"/>
      <c r="G88" s="44"/>
      <c r="H88" s="27">
        <f>IF(H$15="-","-",('3c CfD'!I$37+'3c CfD'!I$38)*'3h Losses'!G66)</f>
        <v>4.3748956741336109E-2</v>
      </c>
      <c r="I88" s="27">
        <f>IF(I$15="-","-",('3c CfD'!J$37+'3c CfD'!J$38)*'3h Losses'!H66)</f>
        <v>4.3748956741336109E-2</v>
      </c>
      <c r="J88" s="27">
        <f>IF(J$15="-","-",('3c CfD'!K$37+'3c CfD'!K$38)*'3h Losses'!I66)</f>
        <v>0.97662878034427125</v>
      </c>
      <c r="K88" s="27">
        <f>IF(K$15="-","-",('3c CfD'!L$37+'3c CfD'!L$38)*'3h Losses'!J66)</f>
        <v>0.67719790982635297</v>
      </c>
      <c r="L88" s="27">
        <f>IF(L$15="-","-",('3c CfD'!M$37+'3c CfD'!M$38)*'3h Losses'!K66)</f>
        <v>2.9120811403904523</v>
      </c>
      <c r="M88" s="27">
        <f>IF(M$15="-","-",('3c CfD'!N$37+'3c CfD'!N$38)*'3h Losses'!L66)</f>
        <v>2.546236200825136</v>
      </c>
      <c r="N88" s="27">
        <f>IF(N$15="-","-",('3c CfD'!O$37+'3c CfD'!O$38)*'3h Losses'!M66)</f>
        <v>4.83965875372472</v>
      </c>
      <c r="O88" s="27">
        <f>IF(O$15="-","-",('3c CfD'!P$37+'3c CfD'!P$38)*'3h Losses'!N66)</f>
        <v>4.1472809410034408</v>
      </c>
      <c r="P88" s="44"/>
      <c r="Q88" s="27">
        <f>IF(Q$15="-","-",('3c CfD'!R$37+'3c CfD'!R$38)*'3h Losses'!P66)</f>
        <v>4.1472809410034408</v>
      </c>
      <c r="R88" s="27">
        <f>IF(R$15="-","-",('3c CfD'!S$37+'3c CfD'!S$38)*'3h Losses'!Q66)</f>
        <v>6.1857188271879924</v>
      </c>
      <c r="S88" s="27">
        <f>IF(S$15="-","-",('3c CfD'!T$37+'3c CfD'!T$38)*'3h Losses'!R66)</f>
        <v>6.3573198953994439</v>
      </c>
      <c r="T88" s="27">
        <f>IF(T$15="-","-",('3c CfD'!U$37+'3c CfD'!U$38)*'3h Losses'!S66)</f>
        <v>9.0314052454906619</v>
      </c>
      <c r="U88" s="27">
        <f>IF(U$15="-","-",('3c CfD'!V$37+'3c CfD'!V$38)*'3h Losses'!T66)</f>
        <v>10.037718155712081</v>
      </c>
      <c r="V88" s="27">
        <f>IF(V$15="-","-",('3c CfD'!W$37+'3c CfD'!W$38)*'3h Losses'!U66)</f>
        <v>11.667170054057038</v>
      </c>
      <c r="W88" s="27">
        <f>IF(W$15="-","-",('3c CfD'!X$37+'3c CfD'!X$38)*'3h Losses'!V66)</f>
        <v>7.4518210716579629</v>
      </c>
      <c r="X88" s="27">
        <f>IF(X$15="-","-",('3c CfD'!Y$37+'3c CfD'!Y$38)*'3h Losses'!W66)</f>
        <v>9.3649389919075149E-2</v>
      </c>
      <c r="Y88" s="27" t="str">
        <f>IF(Y$15="-","-",('3c CfD'!Z$37+'3c CfD'!Z$38)*'3h Losses'!X66)</f>
        <v>-</v>
      </c>
      <c r="Z88" s="27" t="str">
        <f>IF(Z$15="-","-",('3c CfD'!AA$37+'3c CfD'!AA$38)*'3h Losses'!Y66)</f>
        <v>-</v>
      </c>
      <c r="AA88" s="27" t="str">
        <f>IF(AA$15="-","-",('3c CfD'!AB$37+'3c CfD'!AB$38)*'3h Losses'!Z66)</f>
        <v>-</v>
      </c>
    </row>
    <row r="89" spans="1:27" ht="12.75" customHeight="1">
      <c r="A89" s="25"/>
      <c r="B89" s="362" t="s">
        <v>239</v>
      </c>
      <c r="C89" s="368"/>
      <c r="D89" s="364"/>
      <c r="E89" s="152" t="s">
        <v>152</v>
      </c>
      <c r="F89" s="352"/>
      <c r="G89" s="44"/>
      <c r="H89" s="27">
        <f>IF(H$21="-","-",('3c CfD'!I$37+'3c CfD'!I$39)*'3h Losses'!G67)</f>
        <v>4.3920024399706159E-2</v>
      </c>
      <c r="I89" s="27">
        <f>IF(I$21="-","-",('3c CfD'!J$37+'3c CfD'!J$39)*'3h Losses'!H67)</f>
        <v>4.3920024399706159E-2</v>
      </c>
      <c r="J89" s="27">
        <f>IF(J$21="-","-",('3c CfD'!K$37+'3c CfD'!K$39)*'3h Losses'!I67)</f>
        <v>0.99377589656984033</v>
      </c>
      <c r="K89" s="27">
        <f>IF(K$21="-","-",('3c CfD'!L$37+'3c CfD'!L$39)*'3h Losses'!J67)</f>
        <v>0.71997815640945184</v>
      </c>
      <c r="L89" s="27">
        <f>IF(L$21="-","-",('3c CfD'!M$37+'3c CfD'!M$39)*'3h Losses'!K67)</f>
        <v>3.0072717392644726</v>
      </c>
      <c r="M89" s="27">
        <f>IF(M$21="-","-",('3c CfD'!N$37+'3c CfD'!N$39)*'3h Losses'!L67)</f>
        <v>2.615097853493884</v>
      </c>
      <c r="N89" s="27">
        <f>IF(N$21="-","-",('3c CfD'!O$37+'3c CfD'!O$39)*'3h Losses'!M67)</f>
        <v>4.9248793339290282</v>
      </c>
      <c r="O89" s="27">
        <f>IF(O$21="-","-",('3c CfD'!P$37+'3c CfD'!P$39)*'3h Losses'!N67)</f>
        <v>4.2204443828269254</v>
      </c>
      <c r="P89" s="44"/>
      <c r="Q89" s="27">
        <f>IF(Q$21="-","-",('3c CfD'!R$37+'3c CfD'!R$39)*'3h Losses'!P67)</f>
        <v>4.2204443828269254</v>
      </c>
      <c r="R89" s="27">
        <f>IF(R$21="-","-",('3c CfD'!S$37+'3c CfD'!S$39)*'3h Losses'!Q67)</f>
        <v>6.3898072406347524</v>
      </c>
      <c r="S89" s="27">
        <f>IF(S$21="-","-",('3c CfD'!T$37+'3c CfD'!T$39)*'3h Losses'!R67)</f>
        <v>6.6063280163867395</v>
      </c>
      <c r="T89" s="27">
        <f>IF(T$21="-","-",('3c CfD'!U$37+'3c CfD'!U$39)*'3h Losses'!S67)</f>
        <v>9.4316078676820769</v>
      </c>
      <c r="U89" s="27">
        <f>IF(U$21="-","-",('3c CfD'!V$37+'3c CfD'!V$39)*'3h Losses'!T67)</f>
        <v>10.416492368652523</v>
      </c>
      <c r="V89" s="27">
        <f>IF(V$21="-","-",('3c CfD'!W$37+'3c CfD'!W$39)*'3h Losses'!U67)</f>
        <v>12.0798303470711</v>
      </c>
      <c r="W89" s="27">
        <f>IF(W$21="-","-",('3c CfD'!X$37+'3c CfD'!X$39)*'3h Losses'!V67)</f>
        <v>7.6432058049083613</v>
      </c>
      <c r="X89" s="27">
        <f>IF(X$21="-","-",('3c CfD'!Y$37+'3c CfD'!Y$39)*'3h Losses'!W67)</f>
        <v>9.5228906071505359E-2</v>
      </c>
      <c r="Y89" s="27" t="str">
        <f>IF(Y$21="-","-",('3c CfD'!Z$37+'3c CfD'!Z$39)*'3h Losses'!X67)</f>
        <v>-</v>
      </c>
      <c r="Z89" s="27" t="str">
        <f>IF(Z$21="-","-",('3c CfD'!AA$37+'3c CfD'!AA$39)*'3h Losses'!Y67)</f>
        <v>-</v>
      </c>
      <c r="AA89" s="27" t="str">
        <f>IF(AA$21="-","-",('3c CfD'!AB$37+'3c CfD'!AB$39)*'3h Losses'!Z67)</f>
        <v>-</v>
      </c>
    </row>
    <row r="90" spans="1:27">
      <c r="A90" s="25"/>
      <c r="B90" s="362"/>
      <c r="C90" s="368"/>
      <c r="D90" s="364"/>
      <c r="E90" s="152" t="s">
        <v>153</v>
      </c>
      <c r="F90" s="352"/>
      <c r="G90" s="44"/>
      <c r="H90" s="27">
        <f>IF(H$21="-","-",('3c CfD'!I$37+'3c CfD'!I$39)*'3h Losses'!G68)</f>
        <v>4.3005634873459639E-2</v>
      </c>
      <c r="I90" s="27">
        <f>IF(I$21="-","-",('3c CfD'!J$37+'3c CfD'!J$39)*'3h Losses'!H68)</f>
        <v>4.3005634873459639E-2</v>
      </c>
      <c r="J90" s="27">
        <f>IF(J$21="-","-",('3c CfD'!K$37+'3c CfD'!K$39)*'3h Losses'!I68)</f>
        <v>0.97308605671479276</v>
      </c>
      <c r="K90" s="27">
        <f>IF(K$21="-","-",('3c CfD'!L$37+'3c CfD'!L$39)*'3h Losses'!J68)</f>
        <v>0.70498862727450262</v>
      </c>
      <c r="L90" s="27">
        <f>IF(L$21="-","-",('3c CfD'!M$37+'3c CfD'!M$39)*'3h Losses'!K68)</f>
        <v>2.9446620795808829</v>
      </c>
      <c r="M90" s="27">
        <f>IF(M$21="-","-",('3c CfD'!N$37+'3c CfD'!N$39)*'3h Losses'!L68)</f>
        <v>2.5606530274714157</v>
      </c>
      <c r="N90" s="27">
        <f>IF(N$21="-","-",('3c CfD'!O$37+'3c CfD'!O$39)*'3h Losses'!M68)</f>
        <v>4.8688599626051223</v>
      </c>
      <c r="O90" s="27">
        <f>IF(O$21="-","-",('3c CfD'!P$37+'3c CfD'!P$39)*'3h Losses'!N68)</f>
        <v>4.1724377972838731</v>
      </c>
      <c r="P90" s="44"/>
      <c r="Q90" s="27">
        <f>IF(Q$21="-","-",('3c CfD'!R$37+'3c CfD'!R$39)*'3h Losses'!P68)</f>
        <v>4.1724377972838731</v>
      </c>
      <c r="R90" s="27">
        <f>IF(R$21="-","-",('3c CfD'!S$37+'3c CfD'!S$39)*'3h Losses'!Q68)</f>
        <v>6.277417073248011</v>
      </c>
      <c r="S90" s="27">
        <f>IF(S$21="-","-",('3c CfD'!T$37+'3c CfD'!T$39)*'3h Losses'!R68)</f>
        <v>6.4906545939246669</v>
      </c>
      <c r="T90" s="27">
        <f>IF(T$21="-","-",('3c CfD'!U$37+'3c CfD'!U$39)*'3h Losses'!S68)</f>
        <v>9.2916252659532379</v>
      </c>
      <c r="U90" s="27">
        <f>IF(U$21="-","-",('3c CfD'!V$37+'3c CfD'!V$39)*'3h Losses'!T68)</f>
        <v>10.262585494224648</v>
      </c>
      <c r="V90" s="27">
        <f>IF(V$21="-","-",('3c CfD'!W$37+'3c CfD'!W$39)*'3h Losses'!U68)</f>
        <v>11.895798315372172</v>
      </c>
      <c r="W90" s="27">
        <f>IF(W$21="-","-",('3c CfD'!X$37+'3c CfD'!X$39)*'3h Losses'!V68)</f>
        <v>7.5267114385440692</v>
      </c>
      <c r="X90" s="27">
        <f>IF(X$21="-","-",('3c CfD'!Y$37+'3c CfD'!Y$39)*'3h Losses'!W68)</f>
        <v>9.3684603167870403E-2</v>
      </c>
      <c r="Y90" s="27" t="str">
        <f>IF(Y$21="-","-",('3c CfD'!Z$37+'3c CfD'!Z$39)*'3h Losses'!X68)</f>
        <v>-</v>
      </c>
      <c r="Z90" s="27" t="str">
        <f>IF(Z$21="-","-",('3c CfD'!AA$37+'3c CfD'!AA$39)*'3h Losses'!Y68)</f>
        <v>-</v>
      </c>
      <c r="AA90" s="27" t="str">
        <f>IF(AA$21="-","-",('3c CfD'!AB$37+'3c CfD'!AB$39)*'3h Losses'!Z68)</f>
        <v>-</v>
      </c>
    </row>
    <row r="91" spans="1:27">
      <c r="A91" s="25"/>
      <c r="B91" s="362"/>
      <c r="C91" s="368"/>
      <c r="D91" s="364"/>
      <c r="E91" s="152" t="s">
        <v>154</v>
      </c>
      <c r="F91" s="352"/>
      <c r="G91" s="44"/>
      <c r="H91" s="27">
        <f>IF(H$21="-","-",('3c CfD'!I$37+'3c CfD'!I$39)*'3h Losses'!G69)</f>
        <v>4.3377091476778658E-2</v>
      </c>
      <c r="I91" s="27">
        <f>IF(I$21="-","-",('3c CfD'!J$37+'3c CfD'!J$39)*'3h Losses'!H69)</f>
        <v>4.3377091476778658E-2</v>
      </c>
      <c r="J91" s="27">
        <f>IF(J$21="-","-",('3c CfD'!K$37+'3c CfD'!K$39)*'3h Losses'!I69)</f>
        <v>0.98149098417204195</v>
      </c>
      <c r="K91" s="27">
        <f>IF(K$21="-","-",('3c CfD'!L$37+'3c CfD'!L$39)*'3h Losses'!J69)</f>
        <v>0.71107789166128488</v>
      </c>
      <c r="L91" s="27">
        <f>IF(L$21="-","-",('3c CfD'!M$37+'3c CfD'!M$39)*'3h Losses'!K69)</f>
        <v>2.9700962855220783</v>
      </c>
      <c r="M91" s="27">
        <f>IF(M$21="-","-",('3c CfD'!N$37+'3c CfD'!N$39)*'3h Losses'!L69)</f>
        <v>2.5827703960130459</v>
      </c>
      <c r="N91" s="27">
        <f>IF(N$21="-","-",('3c CfD'!O$37+'3c CfD'!O$39)*'3h Losses'!M69)</f>
        <v>4.9645773780878111</v>
      </c>
      <c r="O91" s="27">
        <f>IF(O$21="-","-",('3c CfD'!P$37+'3c CfD'!P$39)*'3h Losses'!N69)</f>
        <v>4.2544641782612809</v>
      </c>
      <c r="P91" s="44"/>
      <c r="Q91" s="27">
        <f>IF(Q$21="-","-",('3c CfD'!R$37+'3c CfD'!R$39)*'3h Losses'!P69)</f>
        <v>4.2544641782612809</v>
      </c>
      <c r="R91" s="27">
        <f>IF(R$21="-","-",('3c CfD'!S$37+'3c CfD'!S$39)*'3h Losses'!Q69)</f>
        <v>6.4189509013388868</v>
      </c>
      <c r="S91" s="27">
        <f>IF(S$21="-","-",('3c CfD'!T$37+'3c CfD'!T$39)*'3h Losses'!R69)</f>
        <v>6.6363592550163482</v>
      </c>
      <c r="T91" s="27">
        <f>IF(T$21="-","-",('3c CfD'!U$37+'3c CfD'!U$39)*'3h Losses'!S69)</f>
        <v>9.5030402403497582</v>
      </c>
      <c r="U91" s="27">
        <f>IF(U$21="-","-",('3c CfD'!V$37+'3c CfD'!V$39)*'3h Losses'!T69)</f>
        <v>10.495108920689333</v>
      </c>
      <c r="V91" s="27">
        <f>IF(V$21="-","-",('3c CfD'!W$37+'3c CfD'!W$39)*'3h Losses'!U69)</f>
        <v>12.196101658978662</v>
      </c>
      <c r="W91" s="27">
        <f>IF(W$21="-","-",('3c CfD'!X$37+'3c CfD'!X$39)*'3h Losses'!V69)</f>
        <v>7.7167081120058452</v>
      </c>
      <c r="X91" s="27">
        <f>IF(X$21="-","-",('3c CfD'!Y$37+'3c CfD'!Y$39)*'3h Losses'!W69)</f>
        <v>9.636424575906645E-2</v>
      </c>
      <c r="Y91" s="27" t="str">
        <f>IF(Y$21="-","-",('3c CfD'!Z$37+'3c CfD'!Z$39)*'3h Losses'!X69)</f>
        <v>-</v>
      </c>
      <c r="Z91" s="27" t="str">
        <f>IF(Z$21="-","-",('3c CfD'!AA$37+'3c CfD'!AA$39)*'3h Losses'!Y69)</f>
        <v>-</v>
      </c>
      <c r="AA91" s="27" t="str">
        <f>IF(AA$21="-","-",('3c CfD'!AB$37+'3c CfD'!AB$39)*'3h Losses'!Z69)</f>
        <v>-</v>
      </c>
    </row>
    <row r="92" spans="1:27">
      <c r="A92" s="25"/>
      <c r="B92" s="362"/>
      <c r="C92" s="368"/>
      <c r="D92" s="364"/>
      <c r="E92" s="152" t="s">
        <v>155</v>
      </c>
      <c r="F92" s="352"/>
      <c r="G92" s="44"/>
      <c r="H92" s="27">
        <f>IF(H$21="-","-",('3c CfD'!I$37+'3c CfD'!I$39)*'3h Losses'!G70)</f>
        <v>4.3875156816877439E-2</v>
      </c>
      <c r="I92" s="27">
        <f>IF(I$21="-","-",('3c CfD'!J$37+'3c CfD'!J$39)*'3h Losses'!H70)</f>
        <v>4.3875156816877439E-2</v>
      </c>
      <c r="J92" s="27">
        <f>IF(J$21="-","-",('3c CfD'!K$37+'3c CfD'!K$39)*'3h Losses'!I70)</f>
        <v>0.99276068032253717</v>
      </c>
      <c r="K92" s="27">
        <f>IF(K$21="-","-",('3c CfD'!L$37+'3c CfD'!L$39)*'3h Losses'!J70)</f>
        <v>0.71924264498820167</v>
      </c>
      <c r="L92" s="27">
        <f>IF(L$21="-","-",('3c CfD'!M$37+'3c CfD'!M$39)*'3h Losses'!K70)</f>
        <v>3.0041995867396483</v>
      </c>
      <c r="M92" s="27">
        <f>IF(M$21="-","-",('3c CfD'!N$37+'3c CfD'!N$39)*'3h Losses'!L70)</f>
        <v>2.6124263358626769</v>
      </c>
      <c r="N92" s="27">
        <f>IF(N$21="-","-",('3c CfD'!O$37+'3c CfD'!O$39)*'3h Losses'!M70)</f>
        <v>4.9956634649345562</v>
      </c>
      <c r="O92" s="27">
        <f>IF(O$21="-","-",('3c CfD'!P$37+'3c CfD'!P$39)*'3h Losses'!N70)</f>
        <v>4.2811038361535179</v>
      </c>
      <c r="P92" s="44"/>
      <c r="Q92" s="27">
        <f>IF(Q$21="-","-",('3c CfD'!R$37+'3c CfD'!R$39)*'3h Losses'!P70)</f>
        <v>4.2811038361535179</v>
      </c>
      <c r="R92" s="27">
        <f>IF(R$21="-","-",('3c CfD'!S$37+'3c CfD'!S$39)*'3h Losses'!Q70)</f>
        <v>6.4634524855848801</v>
      </c>
      <c r="S92" s="27">
        <f>IF(S$21="-","-",('3c CfD'!T$37+'3c CfD'!T$39)*'3h Losses'!R70)</f>
        <v>6.6822094118828836</v>
      </c>
      <c r="T92" s="27">
        <f>IF(T$21="-","-",('3c CfD'!U$37+'3c CfD'!U$39)*'3h Losses'!S70)</f>
        <v>9.5824230399954633</v>
      </c>
      <c r="U92" s="27">
        <f>IF(U$21="-","-",('3c CfD'!V$37+'3c CfD'!V$39)*'3h Losses'!T70)</f>
        <v>10.582590842009528</v>
      </c>
      <c r="V92" s="27">
        <f>IF(V$21="-","-",('3c CfD'!W$37+'3c CfD'!W$39)*'3h Losses'!U70)</f>
        <v>12.261796422759263</v>
      </c>
      <c r="W92" s="27">
        <f>IF(W$21="-","-",('3c CfD'!X$37+'3c CfD'!X$39)*'3h Losses'!V70)</f>
        <v>7.7582122790996619</v>
      </c>
      <c r="X92" s="27">
        <f>IF(X$21="-","-",('3c CfD'!Y$37+'3c CfD'!Y$39)*'3h Losses'!W70)</f>
        <v>9.7344364629306068E-2</v>
      </c>
      <c r="Y92" s="27" t="str">
        <f>IF(Y$21="-","-",('3c CfD'!Z$37+'3c CfD'!Z$39)*'3h Losses'!X70)</f>
        <v>-</v>
      </c>
      <c r="Z92" s="27" t="str">
        <f>IF(Z$21="-","-",('3c CfD'!AA$37+'3c CfD'!AA$39)*'3h Losses'!Y70)</f>
        <v>-</v>
      </c>
      <c r="AA92" s="27" t="str">
        <f>IF(AA$21="-","-",('3c CfD'!AB$37+'3c CfD'!AB$39)*'3h Losses'!Z70)</f>
        <v>-</v>
      </c>
    </row>
    <row r="93" spans="1:27">
      <c r="A93" s="25"/>
      <c r="B93" s="362"/>
      <c r="C93" s="368"/>
      <c r="D93" s="364"/>
      <c r="E93" s="152" t="s">
        <v>156</v>
      </c>
      <c r="F93" s="352"/>
      <c r="G93" s="44"/>
      <c r="H93" s="27">
        <f>IF(H$21="-","-",('3c CfD'!I$37+'3c CfD'!I$39)*'3h Losses'!G71)</f>
        <v>4.3069407635335163E-2</v>
      </c>
      <c r="I93" s="27">
        <f>IF(I$21="-","-",('3c CfD'!J$37+'3c CfD'!J$39)*'3h Losses'!H71)</f>
        <v>4.3069407635335163E-2</v>
      </c>
      <c r="J93" s="27">
        <f>IF(J$21="-","-",('3c CfD'!K$37+'3c CfD'!K$39)*'3h Losses'!I71)</f>
        <v>0.97452903937420143</v>
      </c>
      <c r="K93" s="27">
        <f>IF(K$21="-","-",('3c CfD'!L$37+'3c CfD'!L$39)*'3h Losses'!J71)</f>
        <v>0.7060340500890806</v>
      </c>
      <c r="L93" s="27">
        <f>IF(L$21="-","-",('3c CfD'!M$37+'3c CfD'!M$39)*'3h Losses'!K71)</f>
        <v>2.9490286988426968</v>
      </c>
      <c r="M93" s="27">
        <f>IF(M$21="-","-",('3c CfD'!N$37+'3c CfD'!N$39)*'3h Losses'!L71)</f>
        <v>2.5644502023357623</v>
      </c>
      <c r="N93" s="27">
        <f>IF(N$21="-","-",('3c CfD'!O$37+'3c CfD'!O$39)*'3h Losses'!M71)</f>
        <v>4.9021234771896509</v>
      </c>
      <c r="O93" s="27">
        <f>IF(O$21="-","-",('3c CfD'!P$37+'3c CfD'!P$39)*'3h Losses'!N71)</f>
        <v>4.2009434323994768</v>
      </c>
      <c r="P93" s="44"/>
      <c r="Q93" s="27">
        <f>IF(Q$21="-","-",('3c CfD'!R$37+'3c CfD'!R$39)*'3h Losses'!P71)</f>
        <v>4.2009434323994768</v>
      </c>
      <c r="R93" s="27">
        <f>IF(R$21="-","-",('3c CfD'!S$37+'3c CfD'!S$39)*'3h Losses'!Q71)</f>
        <v>6.3447642946080265</v>
      </c>
      <c r="S93" s="27">
        <f>IF(S$21="-","-",('3c CfD'!T$37+'3c CfD'!T$39)*'3h Losses'!R71)</f>
        <v>6.5602028463947351</v>
      </c>
      <c r="T93" s="27">
        <f>IF(T$21="-","-",('3c CfD'!U$37+'3c CfD'!U$39)*'3h Losses'!S71)</f>
        <v>9.4363184585311952</v>
      </c>
      <c r="U93" s="27">
        <f>IF(U$21="-","-",('3c CfD'!V$37+'3c CfD'!V$39)*'3h Losses'!T71)</f>
        <v>10.422261023829432</v>
      </c>
      <c r="V93" s="27">
        <f>IF(V$21="-","-",('3c CfD'!W$37+'3c CfD'!W$39)*'3h Losses'!U71)</f>
        <v>12.104463679535263</v>
      </c>
      <c r="W93" s="27">
        <f>IF(W$21="-","-",('3c CfD'!X$37+'3c CfD'!X$39)*'3h Losses'!V71)</f>
        <v>7.6585526650553568</v>
      </c>
      <c r="X93" s="27">
        <f>IF(X$21="-","-",('3c CfD'!Y$37+'3c CfD'!Y$39)*'3h Losses'!W71)</f>
        <v>9.5509496928712828E-2</v>
      </c>
      <c r="Y93" s="27" t="str">
        <f>IF(Y$21="-","-",('3c CfD'!Z$37+'3c CfD'!Z$39)*'3h Losses'!X71)</f>
        <v>-</v>
      </c>
      <c r="Z93" s="27" t="str">
        <f>IF(Z$21="-","-",('3c CfD'!AA$37+'3c CfD'!AA$39)*'3h Losses'!Y71)</f>
        <v>-</v>
      </c>
      <c r="AA93" s="27" t="str">
        <f>IF(AA$21="-","-",('3c CfD'!AB$37+'3c CfD'!AB$39)*'3h Losses'!Z71)</f>
        <v>-</v>
      </c>
    </row>
    <row r="94" spans="1:27">
      <c r="A94" s="25"/>
      <c r="B94" s="362"/>
      <c r="C94" s="368"/>
      <c r="D94" s="364"/>
      <c r="E94" s="152" t="s">
        <v>157</v>
      </c>
      <c r="F94" s="352"/>
      <c r="G94" s="44"/>
      <c r="H94" s="27">
        <f>IF(H$21="-","-",('3c CfD'!I$37+'3c CfD'!I$39)*'3h Losses'!G72)</f>
        <v>4.3379583043087137E-2</v>
      </c>
      <c r="I94" s="27">
        <f>IF(I$21="-","-",('3c CfD'!J$37+'3c CfD'!J$39)*'3h Losses'!H72)</f>
        <v>4.3379583043087137E-2</v>
      </c>
      <c r="J94" s="27">
        <f>IF(J$21="-","-",('3c CfD'!K$37+'3c CfD'!K$39)*'3h Losses'!I72)</f>
        <v>0.98154736070133386</v>
      </c>
      <c r="K94" s="27">
        <f>IF(K$21="-","-",('3c CfD'!L$37+'3c CfD'!L$39)*'3h Losses'!J72)</f>
        <v>0.71111873574873408</v>
      </c>
      <c r="L94" s="27">
        <f>IF(L$21="-","-",('3c CfD'!M$37+'3c CfD'!M$39)*'3h Losses'!K72)</f>
        <v>2.9702668869060345</v>
      </c>
      <c r="M94" s="27">
        <f>IF(M$21="-","-",('3c CfD'!N$37+'3c CfD'!N$39)*'3h Losses'!L72)</f>
        <v>2.5829187495213648</v>
      </c>
      <c r="N94" s="27">
        <f>IF(N$21="-","-",('3c CfD'!O$37+'3c CfD'!O$39)*'3h Losses'!M72)</f>
        <v>4.8404294379098056</v>
      </c>
      <c r="O94" s="27">
        <f>IF(O$21="-","-",('3c CfD'!P$37+'3c CfD'!P$39)*'3h Losses'!N72)</f>
        <v>4.1480738606033283</v>
      </c>
      <c r="P94" s="44"/>
      <c r="Q94" s="27">
        <f>IF(Q$21="-","-",('3c CfD'!R$37+'3c CfD'!R$39)*'3h Losses'!P72)</f>
        <v>4.1480738606033283</v>
      </c>
      <c r="R94" s="27">
        <f>IF(R$21="-","-",('3c CfD'!S$37+'3c CfD'!S$39)*'3h Losses'!Q72)</f>
        <v>6.2271887718004448</v>
      </c>
      <c r="S94" s="27">
        <f>IF(S$21="-","-",('3c CfD'!T$37+'3c CfD'!T$39)*'3h Losses'!R72)</f>
        <v>6.4386688147478859</v>
      </c>
      <c r="T94" s="27">
        <f>IF(T$21="-","-",('3c CfD'!U$37+'3c CfD'!U$39)*'3h Losses'!S72)</f>
        <v>9.1800633721959759</v>
      </c>
      <c r="U94" s="27">
        <f>IF(U$21="-","-",('3c CfD'!V$37+'3c CfD'!V$39)*'3h Losses'!T72)</f>
        <v>10.139145650628111</v>
      </c>
      <c r="V94" s="27">
        <f>IF(V$21="-","-",('3c CfD'!W$37+'3c CfD'!W$39)*'3h Losses'!U72)</f>
        <v>11.705438079119729</v>
      </c>
      <c r="W94" s="27">
        <f>IF(W$21="-","-",('3c CfD'!X$37+'3c CfD'!X$39)*'3h Losses'!V72)</f>
        <v>7.4064257471896617</v>
      </c>
      <c r="X94" s="27">
        <f>IF(X$21="-","-",('3c CfD'!Y$37+'3c CfD'!Y$39)*'3h Losses'!W72)</f>
        <v>9.2675549141332067E-2</v>
      </c>
      <c r="Y94" s="27" t="str">
        <f>IF(Y$21="-","-",('3c CfD'!Z$37+'3c CfD'!Z$39)*'3h Losses'!X72)</f>
        <v>-</v>
      </c>
      <c r="Z94" s="27" t="str">
        <f>IF(Z$21="-","-",('3c CfD'!AA$37+'3c CfD'!AA$39)*'3h Losses'!Y72)</f>
        <v>-</v>
      </c>
      <c r="AA94" s="27" t="str">
        <f>IF(AA$21="-","-",('3c CfD'!AB$37+'3c CfD'!AB$39)*'3h Losses'!Z72)</f>
        <v>-</v>
      </c>
    </row>
    <row r="95" spans="1:27">
      <c r="A95" s="25"/>
      <c r="B95" s="362"/>
      <c r="C95" s="368"/>
      <c r="D95" s="364"/>
      <c r="E95" s="152" t="s">
        <v>158</v>
      </c>
      <c r="F95" s="352"/>
      <c r="G95" s="44"/>
      <c r="H95" s="27">
        <f>IF(H$21="-","-",('3c CfD'!I$37+'3c CfD'!I$39)*'3h Losses'!G73)</f>
        <v>4.3617471805694426E-2</v>
      </c>
      <c r="I95" s="27">
        <f>IF(I$21="-","-",('3c CfD'!J$37+'3c CfD'!J$39)*'3h Losses'!H73)</f>
        <v>4.3617471805694426E-2</v>
      </c>
      <c r="J95" s="27">
        <f>IF(J$21="-","-",('3c CfD'!K$37+'3c CfD'!K$39)*'3h Losses'!I73)</f>
        <v>0.98693005621608254</v>
      </c>
      <c r="K95" s="27">
        <f>IF(K$21="-","-",('3c CfD'!L$37+'3c CfD'!L$39)*'3h Losses'!J73)</f>
        <v>0.71501843104885032</v>
      </c>
      <c r="L95" s="27">
        <f>IF(L$21="-","-",('3c CfD'!M$37+'3c CfD'!M$39)*'3h Losses'!K73)</f>
        <v>2.9865554970025783</v>
      </c>
      <c r="M95" s="27">
        <f>IF(M$21="-","-",('3c CfD'!N$37+'3c CfD'!N$39)*'3h Losses'!L73)</f>
        <v>2.5970831859252024</v>
      </c>
      <c r="N95" s="27">
        <f>IF(N$21="-","-",('3c CfD'!O$37+'3c CfD'!O$39)*'3h Losses'!M73)</f>
        <v>4.923320638066274</v>
      </c>
      <c r="O95" s="27">
        <f>IF(O$21="-","-",('3c CfD'!P$37+'3c CfD'!P$39)*'3h Losses'!N73)</f>
        <v>4.2191086365573316</v>
      </c>
      <c r="P95" s="44"/>
      <c r="Q95" s="27">
        <f>IF(Q$21="-","-",('3c CfD'!R$37+'3c CfD'!R$39)*'3h Losses'!P73)</f>
        <v>4.2191086365573316</v>
      </c>
      <c r="R95" s="27">
        <f>IF(R$21="-","-",('3c CfD'!S$37+'3c CfD'!S$39)*'3h Losses'!Q73)</f>
        <v>6.364313155931419</v>
      </c>
      <c r="S95" s="27">
        <f>IF(S$21="-","-",('3c CfD'!T$37+'3c CfD'!T$39)*'3h Losses'!R73)</f>
        <v>6.5802550691743376</v>
      </c>
      <c r="T95" s="27">
        <f>IF(T$21="-","-",('3c CfD'!U$37+'3c CfD'!U$39)*'3h Losses'!S73)</f>
        <v>9.3577705213476587</v>
      </c>
      <c r="U95" s="27">
        <f>IF(U$21="-","-",('3c CfD'!V$37+'3c CfD'!V$39)*'3h Losses'!T73)</f>
        <v>10.334954168810345</v>
      </c>
      <c r="V95" s="27">
        <f>IF(V$21="-","-",('3c CfD'!W$37+'3c CfD'!W$39)*'3h Losses'!U73)</f>
        <v>11.90667529426406</v>
      </c>
      <c r="W95" s="27">
        <f>IF(W$21="-","-",('3c CfD'!X$37+'3c CfD'!X$39)*'3h Losses'!V73)</f>
        <v>7.5338102686545945</v>
      </c>
      <c r="X95" s="27">
        <f>IF(X$21="-","-",('3c CfD'!Y$37+'3c CfD'!Y$39)*'3h Losses'!W73)</f>
        <v>9.4116427492452776E-2</v>
      </c>
      <c r="Y95" s="27" t="str">
        <f>IF(Y$21="-","-",('3c CfD'!Z$37+'3c CfD'!Z$39)*'3h Losses'!X73)</f>
        <v>-</v>
      </c>
      <c r="Z95" s="27" t="str">
        <f>IF(Z$21="-","-",('3c CfD'!AA$37+'3c CfD'!AA$39)*'3h Losses'!Y73)</f>
        <v>-</v>
      </c>
      <c r="AA95" s="27" t="str">
        <f>IF(AA$21="-","-",('3c CfD'!AB$37+'3c CfD'!AB$39)*'3h Losses'!Z73)</f>
        <v>-</v>
      </c>
    </row>
    <row r="96" spans="1:27">
      <c r="A96" s="25"/>
      <c r="B96" s="362"/>
      <c r="C96" s="368"/>
      <c r="D96" s="364"/>
      <c r="E96" s="152" t="s">
        <v>159</v>
      </c>
      <c r="F96" s="352"/>
      <c r="G96" s="44"/>
      <c r="H96" s="27">
        <f>IF(H$21="-","-",('3c CfD'!I$37+'3c CfD'!I$39)*'3h Losses'!G74)</f>
        <v>4.2892310834316161E-2</v>
      </c>
      <c r="I96" s="27">
        <f>IF(I$21="-","-",('3c CfD'!J$37+'3c CfD'!J$39)*'3h Losses'!H74)</f>
        <v>4.2892310834316161E-2</v>
      </c>
      <c r="J96" s="27">
        <f>IF(J$21="-","-",('3c CfD'!K$37+'3c CfD'!K$39)*'3h Losses'!I74)</f>
        <v>0.9705218801201303</v>
      </c>
      <c r="K96" s="27">
        <f>IF(K$21="-","-",('3c CfD'!L$37+'3c CfD'!L$39)*'3h Losses'!J74)</f>
        <v>0.70313091353470913</v>
      </c>
      <c r="L96" s="27">
        <f>IF(L$21="-","-",('3c CfD'!M$37+'3c CfD'!M$39)*'3h Losses'!K74)</f>
        <v>2.9369026080197105</v>
      </c>
      <c r="M96" s="27">
        <f>IF(M$21="-","-",('3c CfD'!N$37+'3c CfD'!N$39)*'3h Losses'!L74)</f>
        <v>2.5539054571873847</v>
      </c>
      <c r="N96" s="27">
        <f>IF(N$21="-","-",('3c CfD'!O$37+'3c CfD'!O$39)*'3h Losses'!M74)</f>
        <v>4.8906751217992941</v>
      </c>
      <c r="O96" s="27">
        <f>IF(O$21="-","-",('3c CfD'!P$37+'3c CfD'!P$39)*'3h Losses'!N74)</f>
        <v>4.1911326037631342</v>
      </c>
      <c r="P96" s="44"/>
      <c r="Q96" s="27">
        <f>IF(Q$21="-","-",('3c CfD'!R$37+'3c CfD'!R$39)*'3h Losses'!P74)</f>
        <v>4.1911326037631342</v>
      </c>
      <c r="R96" s="27">
        <f>IF(R$21="-","-",('3c CfD'!S$37+'3c CfD'!S$39)*'3h Losses'!Q74)</f>
        <v>6.3387233753448653</v>
      </c>
      <c r="S96" s="27">
        <f>IF(S$21="-","-",('3c CfD'!T$37+'3c CfD'!T$39)*'3h Losses'!R74)</f>
        <v>6.5810232284776555</v>
      </c>
      <c r="T96" s="27">
        <f>IF(T$21="-","-",('3c CfD'!U$37+'3c CfD'!U$39)*'3h Losses'!S74)</f>
        <v>9.4311928159241791</v>
      </c>
      <c r="U96" s="27">
        <f>IF(U$21="-","-",('3c CfD'!V$37+'3c CfD'!V$39)*'3h Losses'!T74)</f>
        <v>10.451566105101712</v>
      </c>
      <c r="V96" s="27">
        <f>IF(V$21="-","-",('3c CfD'!W$37+'3c CfD'!W$39)*'3h Losses'!U74)</f>
        <v>12.180834635952376</v>
      </c>
      <c r="W96" s="27">
        <f>IF(W$21="-","-",('3c CfD'!X$37+'3c CfD'!X$39)*'3h Losses'!V74)</f>
        <v>7.6929987464017229</v>
      </c>
      <c r="X96" s="27">
        <f>IF(X$21="-","-",('3c CfD'!Y$37+'3c CfD'!Y$39)*'3h Losses'!W74)</f>
        <v>9.5298624630691664E-2</v>
      </c>
      <c r="Y96" s="27" t="str">
        <f>IF(Y$21="-","-",('3c CfD'!Z$37+'3c CfD'!Z$39)*'3h Losses'!X74)</f>
        <v>-</v>
      </c>
      <c r="Z96" s="27" t="str">
        <f>IF(Z$21="-","-",('3c CfD'!AA$37+'3c CfD'!AA$39)*'3h Losses'!Y74)</f>
        <v>-</v>
      </c>
      <c r="AA96" s="27" t="str">
        <f>IF(AA$21="-","-",('3c CfD'!AB$37+'3c CfD'!AB$39)*'3h Losses'!Z74)</f>
        <v>-</v>
      </c>
    </row>
    <row r="97" spans="1:27">
      <c r="A97" s="25"/>
      <c r="B97" s="362"/>
      <c r="C97" s="368"/>
      <c r="D97" s="364"/>
      <c r="E97" s="152" t="s">
        <v>160</v>
      </c>
      <c r="F97" s="352"/>
      <c r="G97" s="44"/>
      <c r="H97" s="27">
        <f>IF(H$21="-","-",('3c CfD'!I$37+'3c CfD'!I$39)*'3h Losses'!G75)</f>
        <v>4.329650679642813E-2</v>
      </c>
      <c r="I97" s="27">
        <f>IF(I$21="-","-",('3c CfD'!J$37+'3c CfD'!J$39)*'3h Losses'!H75)</f>
        <v>4.329650679642813E-2</v>
      </c>
      <c r="J97" s="27">
        <f>IF(J$21="-","-",('3c CfD'!K$37+'3c CfD'!K$39)*'3h Losses'!I75)</f>
        <v>0.9796675991885474</v>
      </c>
      <c r="K97" s="27">
        <f>IF(K$21="-","-",('3c CfD'!L$37+'3c CfD'!L$39)*'3h Losses'!J75)</f>
        <v>0.70975687214031213</v>
      </c>
      <c r="L97" s="27">
        <f>IF(L$21="-","-",('3c CfD'!M$37+'3c CfD'!M$39)*'3h Losses'!K75)</f>
        <v>2.9645785282997617</v>
      </c>
      <c r="M97" s="27">
        <f>IF(M$21="-","-",('3c CfD'!N$37+'3c CfD'!N$39)*'3h Losses'!L75)</f>
        <v>2.5779722013970483</v>
      </c>
      <c r="N97" s="27">
        <f>IF(N$21="-","-",('3c CfD'!O$37+'3c CfD'!O$39)*'3h Losses'!M75)</f>
        <v>4.8964766278830893</v>
      </c>
      <c r="O97" s="27">
        <f>IF(O$21="-","-",('3c CfD'!P$37+'3c CfD'!P$39)*'3h Losses'!N75)</f>
        <v>4.1961042857279303</v>
      </c>
      <c r="P97" s="44"/>
      <c r="Q97" s="27">
        <f>IF(Q$21="-","-",('3c CfD'!R$37+'3c CfD'!R$39)*'3h Losses'!P75)</f>
        <v>4.1961042857279303</v>
      </c>
      <c r="R97" s="27">
        <f>IF(R$21="-","-",('3c CfD'!S$37+'3c CfD'!S$39)*'3h Losses'!Q75)</f>
        <v>6.3403112971215769</v>
      </c>
      <c r="S97" s="27">
        <f>IF(S$21="-","-",('3c CfD'!T$37+'3c CfD'!T$39)*'3h Losses'!R75)</f>
        <v>6.5552781314858937</v>
      </c>
      <c r="T97" s="27">
        <f>IF(T$21="-","-",('3c CfD'!U$37+'3c CfD'!U$39)*'3h Losses'!S75)</f>
        <v>9.4214238174977698</v>
      </c>
      <c r="U97" s="27">
        <f>IF(U$21="-","-",('3c CfD'!V$37+'3c CfD'!V$39)*'3h Losses'!T75)</f>
        <v>10.405246559824732</v>
      </c>
      <c r="V97" s="27">
        <f>IF(V$21="-","-",('3c CfD'!W$37+'3c CfD'!W$39)*'3h Losses'!U75)</f>
        <v>12.096837960825086</v>
      </c>
      <c r="W97" s="27">
        <f>IF(W$21="-","-",('3c CfD'!X$37+'3c CfD'!X$39)*'3h Losses'!V75)</f>
        <v>7.6537573007936084</v>
      </c>
      <c r="X97" s="27">
        <f>IF(X$21="-","-",('3c CfD'!Y$37+'3c CfD'!Y$39)*'3h Losses'!W75)</f>
        <v>9.5287986192212557E-2</v>
      </c>
      <c r="Y97" s="27" t="str">
        <f>IF(Y$21="-","-",('3c CfD'!Z$37+'3c CfD'!Z$39)*'3h Losses'!X75)</f>
        <v>-</v>
      </c>
      <c r="Z97" s="27" t="str">
        <f>IF(Z$21="-","-",('3c CfD'!AA$37+'3c CfD'!AA$39)*'3h Losses'!Y75)</f>
        <v>-</v>
      </c>
      <c r="AA97" s="27" t="str">
        <f>IF(AA$21="-","-",('3c CfD'!AB$37+'3c CfD'!AB$39)*'3h Losses'!Z75)</f>
        <v>-</v>
      </c>
    </row>
    <row r="98" spans="1:27">
      <c r="A98" s="25"/>
      <c r="B98" s="362"/>
      <c r="C98" s="368"/>
      <c r="D98" s="364"/>
      <c r="E98" s="152" t="s">
        <v>161</v>
      </c>
      <c r="F98" s="352"/>
      <c r="G98" s="44"/>
      <c r="H98" s="27">
        <f>IF(H$21="-","-",('3c CfD'!I$37+'3c CfD'!I$39)*'3h Losses'!G76)</f>
        <v>4.3133117668694008E-2</v>
      </c>
      <c r="I98" s="27">
        <f>IF(I$21="-","-",('3c CfD'!J$37+'3c CfD'!J$39)*'3h Losses'!H76)</f>
        <v>4.3133117668694008E-2</v>
      </c>
      <c r="J98" s="27">
        <f>IF(J$21="-","-",('3c CfD'!K$37+'3c CfD'!K$39)*'3h Losses'!I76)</f>
        <v>0.97597060267902747</v>
      </c>
      <c r="K98" s="27">
        <f>IF(K$21="-","-",('3c CfD'!L$37+'3c CfD'!L$39)*'3h Losses'!J76)</f>
        <v>0.70707844459908897</v>
      </c>
      <c r="L98" s="27">
        <f>IF(L$21="-","-",('3c CfD'!M$37+'3c CfD'!M$39)*'3h Losses'!K76)</f>
        <v>2.9533910229863265</v>
      </c>
      <c r="M98" s="27">
        <f>IF(M$21="-","-",('3c CfD'!N$37+'3c CfD'!N$39)*'3h Losses'!L76)</f>
        <v>2.5682436422019719</v>
      </c>
      <c r="N98" s="27">
        <f>IF(N$21="-","-",('3c CfD'!O$37+'3c CfD'!O$39)*'3h Losses'!M76)</f>
        <v>4.8333709669612608</v>
      </c>
      <c r="O98" s="27">
        <f>IF(O$21="-","-",('3c CfD'!P$37+'3c CfD'!P$39)*'3h Losses'!N76)</f>
        <v>4.1420250049773841</v>
      </c>
      <c r="P98" s="44"/>
      <c r="Q98" s="27">
        <f>IF(Q$21="-","-",('3c CfD'!R$37+'3c CfD'!R$39)*'3h Losses'!P76)</f>
        <v>4.1420250049773841</v>
      </c>
      <c r="R98" s="27">
        <f>IF(R$21="-","-",('3c CfD'!S$37+'3c CfD'!S$39)*'3h Losses'!Q76)</f>
        <v>6.2937684210396503</v>
      </c>
      <c r="S98" s="27">
        <f>IF(S$21="-","-",('3c CfD'!T$37+'3c CfD'!T$39)*'3h Losses'!R76)</f>
        <v>6.5076561733593881</v>
      </c>
      <c r="T98" s="27">
        <f>IF(T$21="-","-",('3c CfD'!U$37+'3c CfD'!U$39)*'3h Losses'!S76)</f>
        <v>9.312729441711495</v>
      </c>
      <c r="U98" s="27">
        <f>IF(U$21="-","-",('3c CfD'!V$37+'3c CfD'!V$39)*'3h Losses'!T76)</f>
        <v>10.286115705652866</v>
      </c>
      <c r="V98" s="27">
        <f>IF(V$21="-","-",('3c CfD'!W$37+'3c CfD'!W$39)*'3h Losses'!U76)</f>
        <v>11.998517100558479</v>
      </c>
      <c r="W98" s="27">
        <f>IF(W$21="-","-",('3c CfD'!X$37+'3c CfD'!X$39)*'3h Losses'!V76)</f>
        <v>7.5916979237081801</v>
      </c>
      <c r="X98" s="27">
        <f>IF(X$21="-","-",('3c CfD'!Y$37+'3c CfD'!Y$39)*'3h Losses'!W76)</f>
        <v>9.499986860933203E-2</v>
      </c>
      <c r="Y98" s="27" t="str">
        <f>IF(Y$21="-","-",('3c CfD'!Z$37+'3c CfD'!Z$39)*'3h Losses'!X76)</f>
        <v>-</v>
      </c>
      <c r="Z98" s="27" t="str">
        <f>IF(Z$21="-","-",('3c CfD'!AA$37+'3c CfD'!AA$39)*'3h Losses'!Y76)</f>
        <v>-</v>
      </c>
      <c r="AA98" s="27" t="str">
        <f>IF(AA$21="-","-",('3c CfD'!AB$37+'3c CfD'!AB$39)*'3h Losses'!Z76)</f>
        <v>-</v>
      </c>
    </row>
    <row r="99" spans="1:27">
      <c r="A99" s="25"/>
      <c r="B99" s="362"/>
      <c r="C99" s="368"/>
      <c r="D99" s="364"/>
      <c r="E99" s="152" t="s">
        <v>162</v>
      </c>
      <c r="F99" s="352"/>
      <c r="G99" s="44"/>
      <c r="H99" s="27">
        <f>IF(H$21="-","-",('3c CfD'!I$37+'3c CfD'!I$39)*'3h Losses'!G77)</f>
        <v>4.2451699715656363E-2</v>
      </c>
      <c r="I99" s="27">
        <f>IF(I$21="-","-",('3c CfD'!J$37+'3c CfD'!J$39)*'3h Losses'!H77)</f>
        <v>4.2451699715656363E-2</v>
      </c>
      <c r="J99" s="27">
        <f>IF(J$21="-","-",('3c CfD'!K$37+'3c CfD'!K$39)*'3h Losses'!I77)</f>
        <v>0.96055219737360376</v>
      </c>
      <c r="K99" s="27">
        <f>IF(K$21="-","-",('3c CfD'!L$37+'3c CfD'!L$39)*'3h Losses'!J77)</f>
        <v>0.69590800359232974</v>
      </c>
      <c r="L99" s="27">
        <f>IF(L$21="-","-",('3c CfD'!M$37+'3c CfD'!M$39)*'3h Losses'!K77)</f>
        <v>2.9067332858651409</v>
      </c>
      <c r="M99" s="27">
        <f>IF(M$21="-","-",('3c CfD'!N$37+'3c CfD'!N$39)*'3h Losses'!L77)</f>
        <v>2.5276704719754806</v>
      </c>
      <c r="N99" s="27">
        <f>IF(N$21="-","-",('3c CfD'!O$37+'3c CfD'!O$39)*'3h Losses'!M77)</f>
        <v>4.8149194996374121</v>
      </c>
      <c r="O99" s="27">
        <f>IF(O$21="-","-",('3c CfD'!P$37+'3c CfD'!P$39)*'3h Losses'!N77)</f>
        <v>4.1262127613990778</v>
      </c>
      <c r="P99" s="44"/>
      <c r="Q99" s="27">
        <f>IF(Q$21="-","-",('3c CfD'!R$37+'3c CfD'!R$39)*'3h Losses'!P77)</f>
        <v>4.1262127613990778</v>
      </c>
      <c r="R99" s="27">
        <f>IF(R$21="-","-",('3c CfD'!S$37+'3c CfD'!S$39)*'3h Losses'!Q77)</f>
        <v>6.2882948210946665</v>
      </c>
      <c r="S99" s="27">
        <f>IF(S$21="-","-",('3c CfD'!T$37+'3c CfD'!T$39)*'3h Losses'!R77)</f>
        <v>6.502131582113206</v>
      </c>
      <c r="T99" s="27">
        <f>IF(T$21="-","-",('3c CfD'!U$37+'3c CfD'!U$39)*'3h Losses'!S77)</f>
        <v>9.3280477940870838</v>
      </c>
      <c r="U99" s="27">
        <f>IF(U$21="-","-",('3c CfD'!V$37+'3c CfD'!V$39)*'3h Losses'!T77)</f>
        <v>10.303000366990275</v>
      </c>
      <c r="V99" s="27">
        <f>IF(V$21="-","-",('3c CfD'!W$37+'3c CfD'!W$39)*'3h Losses'!U77)</f>
        <v>11.990944315445828</v>
      </c>
      <c r="W99" s="27">
        <f>IF(W$21="-","-",('3c CfD'!X$37+'3c CfD'!X$39)*'3h Losses'!V77)</f>
        <v>7.5867893264554152</v>
      </c>
      <c r="X99" s="27">
        <f>IF(X$21="-","-",('3c CfD'!Y$37+'3c CfD'!Y$39)*'3h Losses'!W77)</f>
        <v>9.4094275379203576E-2</v>
      </c>
      <c r="Y99" s="27" t="str">
        <f>IF(Y$21="-","-",('3c CfD'!Z$37+'3c CfD'!Z$39)*'3h Losses'!X77)</f>
        <v>-</v>
      </c>
      <c r="Z99" s="27" t="str">
        <f>IF(Z$21="-","-",('3c CfD'!AA$37+'3c CfD'!AA$39)*'3h Losses'!Y77)</f>
        <v>-</v>
      </c>
      <c r="AA99" s="27" t="str">
        <f>IF(AA$21="-","-",('3c CfD'!AB$37+'3c CfD'!AB$39)*'3h Losses'!Z77)</f>
        <v>-</v>
      </c>
    </row>
    <row r="100" spans="1:27">
      <c r="A100" s="25"/>
      <c r="B100" s="362"/>
      <c r="C100" s="368"/>
      <c r="D100" s="364"/>
      <c r="E100" s="152" t="s">
        <v>163</v>
      </c>
      <c r="F100" s="352"/>
      <c r="G100" s="44"/>
      <c r="H100" s="27">
        <f>IF(H$21="-","-",('3c CfD'!I$37+'3c CfD'!I$39)*'3h Losses'!G78)</f>
        <v>4.3922643050877778E-2</v>
      </c>
      <c r="I100" s="27">
        <f>IF(I$21="-","-",('3c CfD'!J$37+'3c CfD'!J$39)*'3h Losses'!H78)</f>
        <v>4.3922643050877778E-2</v>
      </c>
      <c r="J100" s="27">
        <f>IF(J$21="-","-",('3c CfD'!K$37+'3c CfD'!K$39)*'3h Losses'!I78)</f>
        <v>0.99383514864110956</v>
      </c>
      <c r="K100" s="27">
        <f>IF(K$21="-","-",('3c CfD'!L$37+'3c CfD'!L$39)*'3h Losses'!J78)</f>
        <v>0.7200210837909502</v>
      </c>
      <c r="L100" s="27">
        <f>IF(L$21="-","-",('3c CfD'!M$37+'3c CfD'!M$39)*'3h Losses'!K78)</f>
        <v>3.0074510423448109</v>
      </c>
      <c r="M100" s="27">
        <f>IF(M$21="-","-",('3c CfD'!N$37+'3c CfD'!N$39)*'3h Losses'!L78)</f>
        <v>2.6152537739231536</v>
      </c>
      <c r="N100" s="27">
        <f>IF(N$21="-","-",('3c CfD'!O$37+'3c CfD'!O$39)*'3h Losses'!M78)</f>
        <v>4.9000942715336944</v>
      </c>
      <c r="O100" s="27">
        <f>IF(O$21="-","-",('3c CfD'!P$37+'3c CfD'!P$39)*'3h Losses'!N78)</f>
        <v>4.1992044761669289</v>
      </c>
      <c r="P100" s="44"/>
      <c r="Q100" s="27">
        <f>IF(Q$21="-","-",('3c CfD'!R$37+'3c CfD'!R$39)*'3h Losses'!P78)</f>
        <v>4.1992044761669289</v>
      </c>
      <c r="R100" s="27">
        <f>IF(R$21="-","-",('3c CfD'!S$37+'3c CfD'!S$39)*'3h Losses'!Q78)</f>
        <v>6.3326499242588552</v>
      </c>
      <c r="S100" s="27">
        <f>IF(S$21="-","-",('3c CfD'!T$37+'3c CfD'!T$39)*'3h Losses'!R78)</f>
        <v>6.5474209630125255</v>
      </c>
      <c r="T100" s="27">
        <f>IF(T$21="-","-",('3c CfD'!U$37+'3c CfD'!U$39)*'3h Losses'!S78)</f>
        <v>9.4157451794068567</v>
      </c>
      <c r="U100" s="27">
        <f>IF(U$21="-","-",('3c CfD'!V$37+'3c CfD'!V$39)*'3h Losses'!T78)</f>
        <v>10.399069984784679</v>
      </c>
      <c r="V100" s="27">
        <f>IF(V$21="-","-",('3c CfD'!W$37+'3c CfD'!W$39)*'3h Losses'!U78)</f>
        <v>11.999800044542518</v>
      </c>
      <c r="W100" s="27">
        <f>IF(W$21="-","-",('3c CfD'!X$37+'3c CfD'!X$39)*'3h Losses'!V78)</f>
        <v>7.5925212194377778</v>
      </c>
      <c r="X100" s="27">
        <f>IF(X$21="-","-",('3c CfD'!Y$37+'3c CfD'!Y$39)*'3h Losses'!W78)</f>
        <v>9.4603459951174723E-2</v>
      </c>
      <c r="Y100" s="27" t="str">
        <f>IF(Y$21="-","-",('3c CfD'!Z$37+'3c CfD'!Z$39)*'3h Losses'!X78)</f>
        <v>-</v>
      </c>
      <c r="Z100" s="27" t="str">
        <f>IF(Z$21="-","-",('3c CfD'!AA$37+'3c CfD'!AA$39)*'3h Losses'!Y78)</f>
        <v>-</v>
      </c>
      <c r="AA100" s="27" t="str">
        <f>IF(AA$21="-","-",('3c CfD'!AB$37+'3c CfD'!AB$39)*'3h Losses'!Z78)</f>
        <v>-</v>
      </c>
    </row>
    <row r="101" spans="1:27">
      <c r="A101" s="25"/>
      <c r="B101" s="362"/>
      <c r="C101" s="368"/>
      <c r="D101" s="364"/>
      <c r="E101" s="152" t="s">
        <v>164</v>
      </c>
      <c r="F101" s="352"/>
      <c r="G101" s="44"/>
      <c r="H101" s="27">
        <f>IF(H$21="-","-",('3c CfD'!I$37+'3c CfD'!I$39)*'3h Losses'!G79)</f>
        <v>4.3632725497418222E-2</v>
      </c>
      <c r="I101" s="27">
        <f>IF(I$21="-","-",('3c CfD'!J$37+'3c CfD'!J$39)*'3h Losses'!H79)</f>
        <v>4.3632725497418222E-2</v>
      </c>
      <c r="J101" s="27">
        <f>IF(J$21="-","-",('3c CfD'!K$37+'3c CfD'!K$39)*'3h Losses'!I79)</f>
        <v>0.98727520063200669</v>
      </c>
      <c r="K101" s="27">
        <f>IF(K$21="-","-",('3c CfD'!L$37+'3c CfD'!L$39)*'3h Losses'!J79)</f>
        <v>0.71526848384357977</v>
      </c>
      <c r="L101" s="27">
        <f>IF(L$21="-","-",('3c CfD'!M$37+'3c CfD'!M$39)*'3h Losses'!K79)</f>
        <v>2.9875999407766285</v>
      </c>
      <c r="M101" s="27">
        <f>IF(M$21="-","-",('3c CfD'!N$37+'3c CfD'!N$39)*'3h Losses'!L79)</f>
        <v>2.5979914253223786</v>
      </c>
      <c r="N101" s="27">
        <f>IF(N$21="-","-",('3c CfD'!O$37+'3c CfD'!O$39)*'3h Losses'!M79)</f>
        <v>4.8985526099317216</v>
      </c>
      <c r="O101" s="27">
        <f>IF(O$21="-","-",('3c CfD'!P$37+'3c CfD'!P$39)*'3h Losses'!N79)</f>
        <v>4.1978833276458998</v>
      </c>
      <c r="P101" s="44"/>
      <c r="Q101" s="27">
        <f>IF(Q$21="-","-",('3c CfD'!R$37+'3c CfD'!R$39)*'3h Losses'!P79)</f>
        <v>4.1978833276458998</v>
      </c>
      <c r="R101" s="27">
        <f>IF(R$21="-","-",('3c CfD'!S$37+'3c CfD'!S$39)*'3h Losses'!Q79)</f>
        <v>6.3335654004362061</v>
      </c>
      <c r="S101" s="27">
        <f>IF(S$21="-","-",('3c CfD'!T$37+'3c CfD'!T$39)*'3h Losses'!R79)</f>
        <v>6.5481784791203461</v>
      </c>
      <c r="T101" s="27">
        <f>IF(T$21="-","-",('3c CfD'!U$37+'3c CfD'!U$39)*'3h Losses'!S79)</f>
        <v>9.3290022506571173</v>
      </c>
      <c r="U101" s="27">
        <f>IF(U$21="-","-",('3c CfD'!V$37+'3c CfD'!V$39)*'3h Losses'!T79)</f>
        <v>10.302527794402025</v>
      </c>
      <c r="V101" s="27">
        <f>IF(V$21="-","-",('3c CfD'!W$37+'3c CfD'!W$39)*'3h Losses'!U79)</f>
        <v>11.981775000335563</v>
      </c>
      <c r="W101" s="27">
        <f>IF(W$21="-","-",('3c CfD'!X$37+'3c CfD'!X$39)*'3h Losses'!V79)</f>
        <v>7.5813632511631726</v>
      </c>
      <c r="X101" s="27">
        <f>IF(X$21="-","-",('3c CfD'!Y$37+'3c CfD'!Y$39)*'3h Losses'!W79)</f>
        <v>9.5542876752356426E-2</v>
      </c>
      <c r="Y101" s="27" t="str">
        <f>IF(Y$21="-","-",('3c CfD'!Z$37+'3c CfD'!Z$39)*'3h Losses'!X79)</f>
        <v>-</v>
      </c>
      <c r="Z101" s="27" t="str">
        <f>IF(Z$21="-","-",('3c CfD'!AA$37+'3c CfD'!AA$39)*'3h Losses'!Y79)</f>
        <v>-</v>
      </c>
      <c r="AA101" s="27" t="str">
        <f>IF(AA$21="-","-",('3c CfD'!AB$37+'3c CfD'!AB$39)*'3h Losses'!Z79)</f>
        <v>-</v>
      </c>
    </row>
    <row r="102" spans="1:27">
      <c r="A102" s="25"/>
      <c r="B102" s="362"/>
      <c r="C102" s="369"/>
      <c r="D102" s="365"/>
      <c r="E102" s="152" t="s">
        <v>165</v>
      </c>
      <c r="F102" s="352"/>
      <c r="G102" s="44"/>
      <c r="H102" s="27">
        <f>IF(H$21="-","-",('3c CfD'!I$37+'3c CfD'!I$39)*'3h Losses'!G80)</f>
        <v>4.3760667810379655E-2</v>
      </c>
      <c r="I102" s="27">
        <f>IF(I$21="-","-",('3c CfD'!J$37+'3c CfD'!J$39)*'3h Losses'!H80)</f>
        <v>4.3760667810379655E-2</v>
      </c>
      <c r="J102" s="27">
        <f>IF(J$21="-","-",('3c CfD'!K$37+'3c CfD'!K$39)*'3h Losses'!I80)</f>
        <v>0.99017014407774218</v>
      </c>
      <c r="K102" s="27">
        <f>IF(K$21="-","-",('3c CfD'!L$37+'3c CfD'!L$39)*'3h Losses'!J80)</f>
        <v>0.71736583401293341</v>
      </c>
      <c r="L102" s="27">
        <f>IF(L$21="-","-",('3c CfD'!M$37+'3c CfD'!M$39)*'3h Losses'!K80)</f>
        <v>2.9963603480688348</v>
      </c>
      <c r="M102" s="27">
        <f>IF(M$21="-","-",('3c CfD'!N$37+'3c CfD'!N$39)*'3h Losses'!L80)</f>
        <v>2.6056094007804873</v>
      </c>
      <c r="N102" s="27">
        <f>IF(N$21="-","-",('3c CfD'!O$37+'3c CfD'!O$39)*'3h Losses'!M80)</f>
        <v>4.8571990216740089</v>
      </c>
      <c r="O102" s="27">
        <f>IF(O$21="-","-",('3c CfD'!P$37+'3c CfD'!P$39)*'3h Losses'!N80)</f>
        <v>4.1624447904883279</v>
      </c>
      <c r="P102" s="44"/>
      <c r="Q102" s="27">
        <f>IF(Q$21="-","-",('3c CfD'!R$37+'3c CfD'!R$39)*'3h Losses'!P80)</f>
        <v>4.1624447904883279</v>
      </c>
      <c r="R102" s="27">
        <f>IF(R$21="-","-",('3c CfD'!S$37+'3c CfD'!S$39)*'3h Losses'!Q80)</f>
        <v>6.2141414656967404</v>
      </c>
      <c r="S102" s="27">
        <f>IF(S$21="-","-",('3c CfD'!T$37+'3c CfD'!T$39)*'3h Losses'!R80)</f>
        <v>6.3966424963022819</v>
      </c>
      <c r="T102" s="27">
        <f>IF(T$21="-","-",('3c CfD'!U$37+'3c CfD'!U$39)*'3h Losses'!S80)</f>
        <v>9.066000016221448</v>
      </c>
      <c r="U102" s="27">
        <f>IF(U$21="-","-",('3c CfD'!V$37+'3c CfD'!V$39)*'3h Losses'!T80)</f>
        <v>10.100902572350401</v>
      </c>
      <c r="V102" s="27">
        <f>IF(V$21="-","-",('3c CfD'!W$37+'3c CfD'!W$39)*'3h Losses'!U80)</f>
        <v>11.687891045651504</v>
      </c>
      <c r="W102" s="27">
        <f>IF(W$21="-","-",('3c CfD'!X$37+'3c CfD'!X$39)*'3h Losses'!V80)</f>
        <v>7.442554164739728</v>
      </c>
      <c r="X102" s="27">
        <f>IF(X$21="-","-",('3c CfD'!Y$37+'3c CfD'!Y$39)*'3h Losses'!W80)</f>
        <v>9.3672225938792861E-2</v>
      </c>
      <c r="Y102" s="27" t="str">
        <f>IF(Y$21="-","-",('3c CfD'!Z$37+'3c CfD'!Z$39)*'3h Losses'!X80)</f>
        <v>-</v>
      </c>
      <c r="Z102" s="27" t="str">
        <f>IF(Z$21="-","-",('3c CfD'!AA$37+'3c CfD'!AA$39)*'3h Losses'!Y80)</f>
        <v>-</v>
      </c>
      <c r="AA102" s="27" t="str">
        <f>IF(AA$21="-","-",('3c CfD'!AB$37+'3c CfD'!AB$39)*'3h Losses'!Z80)</f>
        <v>-</v>
      </c>
    </row>
    <row r="103" spans="1:27" s="25" customFormat="1"/>
    <row r="104" spans="1:27" s="25" customFormat="1"/>
    <row r="113"/>
    <row r="127" s="25" customFormat="1" hidden="1"/>
    <row r="128" s="25" customFormat="1" hidden="1"/>
    <row r="129" spans="5:8" hidden="1">
      <c r="E129" s="25"/>
      <c r="F129" s="25"/>
      <c r="H129" s="25"/>
    </row>
  </sheetData>
  <mergeCells count="56">
    <mergeCell ref="Q10:AA10"/>
    <mergeCell ref="F9:F10"/>
    <mergeCell ref="H9:O9"/>
    <mergeCell ref="Q9:AA9"/>
    <mergeCell ref="H34:O34"/>
    <mergeCell ref="Q34:AA34"/>
    <mergeCell ref="F33:F34"/>
    <mergeCell ref="H33:O33"/>
    <mergeCell ref="B3:J3"/>
    <mergeCell ref="B9:B13"/>
    <mergeCell ref="E9:E13"/>
    <mergeCell ref="H10:O10"/>
    <mergeCell ref="B14:B19"/>
    <mergeCell ref="C15:D15"/>
    <mergeCell ref="C14:D14"/>
    <mergeCell ref="C19:D19"/>
    <mergeCell ref="C18:D18"/>
    <mergeCell ref="C17:D17"/>
    <mergeCell ref="C16:D16"/>
    <mergeCell ref="C9:D13"/>
    <mergeCell ref="C75:C102"/>
    <mergeCell ref="B75:B88"/>
    <mergeCell ref="D75:D102"/>
    <mergeCell ref="B89:B102"/>
    <mergeCell ref="B70:B74"/>
    <mergeCell ref="D70:D74"/>
    <mergeCell ref="C70:C74"/>
    <mergeCell ref="B38:B51"/>
    <mergeCell ref="D38:D65"/>
    <mergeCell ref="B52:B65"/>
    <mergeCell ref="D33:D37"/>
    <mergeCell ref="B33:B37"/>
    <mergeCell ref="C33:C37"/>
    <mergeCell ref="C38:C65"/>
    <mergeCell ref="B20:B25"/>
    <mergeCell ref="F75:F102"/>
    <mergeCell ref="Q33:AA33"/>
    <mergeCell ref="E33:E37"/>
    <mergeCell ref="F38:F65"/>
    <mergeCell ref="E70:E74"/>
    <mergeCell ref="F70:F71"/>
    <mergeCell ref="H70:O70"/>
    <mergeCell ref="Q70:AA70"/>
    <mergeCell ref="C28:D28"/>
    <mergeCell ref="B26:B28"/>
    <mergeCell ref="F14:F28"/>
    <mergeCell ref="H71:O71"/>
    <mergeCell ref="Q71:AA71"/>
    <mergeCell ref="C27:D27"/>
    <mergeCell ref="C26:D26"/>
    <mergeCell ref="C20:D20"/>
    <mergeCell ref="C25:D25"/>
    <mergeCell ref="C24:D24"/>
    <mergeCell ref="C23:D23"/>
    <mergeCell ref="C22:D22"/>
    <mergeCell ref="C21:D21"/>
  </mergeCells>
  <printOptions headings="1" gridLines="1"/>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autoPageBreaks="0"/>
  </sheetPr>
  <dimension ref="A1"/>
  <sheetViews>
    <sheetView workbookViewId="0"/>
  </sheetViews>
  <sheetFormatPr defaultRowHeight="13.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pageSetUpPr autoPageBreaks="0"/>
  </sheetPr>
  <dimension ref="A1:AB30"/>
  <sheetViews>
    <sheetView zoomScale="115" zoomScaleNormal="115" workbookViewId="0">
      <selection activeCell="C9" sqref="C9:D9"/>
    </sheetView>
  </sheetViews>
  <sheetFormatPr defaultColWidth="0" defaultRowHeight="11.5" zeroHeight="1"/>
  <cols>
    <col min="1" max="1" width="5.15234375" style="80" customWidth="1"/>
    <col min="2" max="2" width="37" style="6" customWidth="1"/>
    <col min="3" max="3" width="13" style="6" customWidth="1"/>
    <col min="4" max="4" width="12" style="6" customWidth="1"/>
    <col min="5" max="5" width="9" style="80" customWidth="1"/>
    <col min="6" max="28" width="0" style="6" hidden="1" customWidth="1"/>
    <col min="29" max="16384" width="9" style="6" hidden="1"/>
  </cols>
  <sheetData>
    <row r="1" spans="2:5" s="2" customFormat="1" ht="12.75" customHeight="1">
      <c r="D1" s="56"/>
    </row>
    <row r="2" spans="2:5" s="2" customFormat="1" ht="18.75" customHeight="1">
      <c r="B2" s="57" t="s">
        <v>206</v>
      </c>
      <c r="D2" s="56"/>
    </row>
    <row r="3" spans="2:5" s="2" customFormat="1" ht="67.5" customHeight="1">
      <c r="B3" s="333" t="s">
        <v>253</v>
      </c>
      <c r="C3" s="333"/>
      <c r="D3" s="333"/>
    </row>
    <row r="4" spans="2:5" s="2" customFormat="1" ht="12.75" customHeight="1">
      <c r="D4" s="56"/>
    </row>
    <row r="5" spans="2:5" s="80" customFormat="1"/>
    <row r="6" spans="2:5" s="80" customFormat="1">
      <c r="B6" s="180" t="s">
        <v>217</v>
      </c>
    </row>
    <row r="7" spans="2:5" s="80" customFormat="1"/>
    <row r="8" spans="2:5" s="80" customFormat="1">
      <c r="B8" s="182" t="s">
        <v>218</v>
      </c>
      <c r="C8" s="378" t="s">
        <v>182</v>
      </c>
      <c r="D8" s="379"/>
    </row>
    <row r="9" spans="2:5" s="80" customFormat="1">
      <c r="B9" s="175" t="s">
        <v>238</v>
      </c>
      <c r="C9" s="377">
        <v>3.1</v>
      </c>
      <c r="D9" s="377"/>
    </row>
    <row r="10" spans="2:5" s="80" customFormat="1">
      <c r="B10" s="175" t="s">
        <v>239</v>
      </c>
      <c r="C10" s="376">
        <v>4.2</v>
      </c>
      <c r="D10" s="376"/>
    </row>
    <row r="11" spans="2:5" s="80" customFormat="1">
      <c r="B11" s="175" t="s">
        <v>45</v>
      </c>
      <c r="C11" s="376">
        <v>12</v>
      </c>
      <c r="D11" s="376"/>
    </row>
    <row r="12" spans="2:5" s="80" customFormat="1">
      <c r="B12" s="181"/>
      <c r="C12" s="89"/>
      <c r="D12" s="89"/>
    </row>
    <row r="13" spans="2:5" s="80" customFormat="1">
      <c r="B13" s="181"/>
      <c r="C13" s="89"/>
      <c r="D13" s="89"/>
    </row>
    <row r="14" spans="2:5" s="80" customFormat="1" ht="13.5">
      <c r="B14" s="118" t="s">
        <v>176</v>
      </c>
      <c r="C14" s="25"/>
      <c r="D14" s="25"/>
      <c r="E14" s="25"/>
    </row>
    <row r="15" spans="2:5" s="80" customFormat="1" ht="13.5">
      <c r="B15" s="26"/>
      <c r="C15" s="25"/>
      <c r="D15" s="25"/>
      <c r="E15" s="25"/>
    </row>
    <row r="16" spans="2:5" s="80" customFormat="1" ht="13.5">
      <c r="B16" s="182" t="s">
        <v>218</v>
      </c>
      <c r="C16" s="140" t="s">
        <v>175</v>
      </c>
      <c r="D16" s="140" t="s">
        <v>174</v>
      </c>
    </row>
    <row r="17" spans="2:4" s="80" customFormat="1" ht="13.5">
      <c r="B17" s="187" t="s">
        <v>238</v>
      </c>
      <c r="C17" s="208">
        <v>0.43239827522563951</v>
      </c>
      <c r="D17" s="209">
        <v>0.56760172477436055</v>
      </c>
    </row>
    <row r="18" spans="2:4" s="80" customFormat="1" ht="13.5">
      <c r="B18" s="187" t="s">
        <v>239</v>
      </c>
      <c r="C18" s="210">
        <v>0.39487128143182382</v>
      </c>
      <c r="D18" s="210">
        <v>0.60512871856817618</v>
      </c>
    </row>
    <row r="19" spans="2:4" s="80" customFormat="1" ht="13.5">
      <c r="B19" s="141" t="s">
        <v>45</v>
      </c>
      <c r="C19" s="212">
        <v>0.24711723243957096</v>
      </c>
      <c r="D19" s="212">
        <v>0.75288276692031531</v>
      </c>
    </row>
    <row r="20" spans="2:4" s="80" customFormat="1">
      <c r="B20" s="181"/>
      <c r="C20" s="89"/>
      <c r="D20" s="89"/>
    </row>
    <row r="21" spans="2:4" s="80" customFormat="1">
      <c r="B21" s="181"/>
      <c r="C21" s="89"/>
      <c r="D21" s="89"/>
    </row>
    <row r="22" spans="2:4" s="80" customFormat="1" hidden="1">
      <c r="B22" s="181"/>
      <c r="C22" s="89"/>
      <c r="D22" s="89"/>
    </row>
    <row r="23" spans="2:4" s="80" customFormat="1" hidden="1">
      <c r="B23" s="181"/>
      <c r="C23" s="89"/>
      <c r="D23" s="89"/>
    </row>
    <row r="24" spans="2:4" s="80" customFormat="1" hidden="1">
      <c r="B24" s="181"/>
      <c r="C24" s="89"/>
      <c r="D24" s="89"/>
    </row>
    <row r="25" spans="2:4" s="80" customFormat="1" hidden="1">
      <c r="B25" s="181"/>
      <c r="C25" s="89"/>
      <c r="D25" s="89"/>
    </row>
    <row r="26" spans="2:4" s="80" customFormat="1" hidden="1">
      <c r="B26" s="181"/>
      <c r="C26" s="89"/>
      <c r="D26" s="89"/>
    </row>
    <row r="27" spans="2:4" s="80" customFormat="1" hidden="1">
      <c r="B27" s="181"/>
      <c r="C27" s="89"/>
      <c r="D27" s="89"/>
    </row>
    <row r="28" spans="2:4" s="80" customFormat="1" hidden="1">
      <c r="B28" s="180"/>
    </row>
    <row r="29" spans="2:4" hidden="1">
      <c r="B29" s="80"/>
      <c r="C29" s="80"/>
      <c r="D29" s="80"/>
    </row>
    <row r="30" spans="2:4" hidden="1">
      <c r="B30" s="80"/>
      <c r="C30" s="80"/>
      <c r="D30" s="80"/>
    </row>
  </sheetData>
  <mergeCells count="5">
    <mergeCell ref="C11:D11"/>
    <mergeCell ref="C10:D10"/>
    <mergeCell ref="C9:D9"/>
    <mergeCell ref="C8:D8"/>
    <mergeCell ref="B3:D3"/>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pageSetUpPr autoPageBreaks="0"/>
  </sheetPr>
  <dimension ref="A1:AB20"/>
  <sheetViews>
    <sheetView topLeftCell="A7" zoomScaleNormal="100" workbookViewId="0"/>
  </sheetViews>
  <sheetFormatPr defaultColWidth="0" defaultRowHeight="13.5" zeroHeight="1"/>
  <cols>
    <col min="1" max="1" width="3.61328125" customWidth="1"/>
    <col min="2" max="2" width="37.84375" customWidth="1"/>
    <col min="3" max="3" width="35.3828125" customWidth="1"/>
    <col min="4" max="4" width="36.15234375" style="1" customWidth="1"/>
    <col min="5" max="5" width="18.765625" customWidth="1"/>
    <col min="6" max="6" width="26.4609375" customWidth="1"/>
    <col min="7" max="7" width="1.4609375" customWidth="1"/>
    <col min="8" max="8" width="15" style="4" customWidth="1"/>
    <col min="9" max="9" width="11.765625" style="10" customWidth="1"/>
    <col min="10" max="10" width="14.15234375" style="10" customWidth="1"/>
    <col min="11" max="11" width="12" style="10" customWidth="1"/>
    <col min="12" max="12" width="15.4609375" customWidth="1"/>
    <col min="13" max="15" width="15.61328125" customWidth="1"/>
    <col min="16" max="16" width="1.4609375" customWidth="1"/>
    <col min="17" max="27" width="15.61328125" customWidth="1"/>
    <col min="28" max="28" width="9" customWidth="1"/>
  </cols>
  <sheetData>
    <row r="1" spans="1:28" s="2" customFormat="1" ht="12.75" customHeight="1">
      <c r="D1" s="56"/>
    </row>
    <row r="2" spans="1:28" s="2" customFormat="1" ht="18.75" customHeight="1">
      <c r="B2" s="57" t="s">
        <v>81</v>
      </c>
      <c r="D2" s="56"/>
    </row>
    <row r="3" spans="1:28" s="2" customFormat="1" ht="12.75" customHeight="1">
      <c r="B3" s="2" t="s">
        <v>255</v>
      </c>
      <c r="D3" s="56"/>
    </row>
    <row r="4" spans="1:28" s="2" customFormat="1" ht="12.75" customHeight="1">
      <c r="D4" s="56"/>
    </row>
    <row r="5" spans="1:28" s="25" customFormat="1" ht="12.75" customHeight="1">
      <c r="D5" s="91"/>
      <c r="G5" s="88"/>
      <c r="H5" s="88"/>
      <c r="I5" s="88"/>
      <c r="J5" s="88"/>
      <c r="K5" s="88"/>
      <c r="L5" s="88"/>
      <c r="M5" s="88"/>
      <c r="N5" s="88"/>
      <c r="O5" s="88"/>
      <c r="P5" s="88"/>
      <c r="Q5" s="88"/>
    </row>
    <row r="6" spans="1:28" ht="12.75" customHeight="1">
      <c r="A6" s="25"/>
      <c r="B6" s="329" t="s">
        <v>24</v>
      </c>
      <c r="C6" s="388" t="s">
        <v>95</v>
      </c>
      <c r="D6" s="389" t="s">
        <v>25</v>
      </c>
      <c r="E6" s="388" t="s">
        <v>27</v>
      </c>
      <c r="F6" s="341"/>
      <c r="G6" s="44"/>
      <c r="H6" s="356" t="s">
        <v>231</v>
      </c>
      <c r="I6" s="357"/>
      <c r="J6" s="357"/>
      <c r="K6" s="357"/>
      <c r="L6" s="357"/>
      <c r="M6" s="357"/>
      <c r="N6" s="357"/>
      <c r="O6" s="358"/>
      <c r="P6" s="188"/>
      <c r="Q6" s="320" t="s">
        <v>232</v>
      </c>
      <c r="R6" s="321"/>
      <c r="S6" s="321"/>
      <c r="T6" s="321"/>
      <c r="U6" s="321"/>
      <c r="V6" s="321"/>
      <c r="W6" s="321"/>
      <c r="X6" s="321"/>
      <c r="Y6" s="321"/>
      <c r="Z6" s="321"/>
      <c r="AA6" s="322"/>
      <c r="AB6" s="25"/>
    </row>
    <row r="7" spans="1:28" ht="12.75" customHeight="1">
      <c r="A7" s="25"/>
      <c r="B7" s="329"/>
      <c r="C7" s="388"/>
      <c r="D7" s="389"/>
      <c r="E7" s="388"/>
      <c r="F7" s="341"/>
      <c r="G7" s="44"/>
      <c r="H7" s="323" t="s">
        <v>233</v>
      </c>
      <c r="I7" s="324"/>
      <c r="J7" s="324"/>
      <c r="K7" s="324"/>
      <c r="L7" s="324"/>
      <c r="M7" s="324"/>
      <c r="N7" s="324"/>
      <c r="O7" s="325"/>
      <c r="P7" s="188"/>
      <c r="Q7" s="326" t="s">
        <v>234</v>
      </c>
      <c r="R7" s="327"/>
      <c r="S7" s="327"/>
      <c r="T7" s="327"/>
      <c r="U7" s="327"/>
      <c r="V7" s="327"/>
      <c r="W7" s="327"/>
      <c r="X7" s="327"/>
      <c r="Y7" s="327"/>
      <c r="Z7" s="327"/>
      <c r="AA7" s="328"/>
      <c r="AB7" s="25"/>
    </row>
    <row r="8" spans="1:28" ht="25.5" customHeight="1">
      <c r="A8" s="25"/>
      <c r="B8" s="329"/>
      <c r="C8" s="388"/>
      <c r="D8" s="389"/>
      <c r="E8" s="388"/>
      <c r="F8" s="78" t="s">
        <v>103</v>
      </c>
      <c r="G8" s="44"/>
      <c r="H8" s="49" t="s">
        <v>97</v>
      </c>
      <c r="I8" s="49" t="s">
        <v>99</v>
      </c>
      <c r="J8" s="49" t="s">
        <v>93</v>
      </c>
      <c r="K8" s="49" t="s">
        <v>94</v>
      </c>
      <c r="L8" s="49" t="s">
        <v>47</v>
      </c>
      <c r="M8" s="50" t="s">
        <v>46</v>
      </c>
      <c r="N8" s="49" t="s">
        <v>48</v>
      </c>
      <c r="O8" s="49" t="s">
        <v>168</v>
      </c>
      <c r="P8" s="53"/>
      <c r="Q8" s="45" t="s">
        <v>224</v>
      </c>
      <c r="R8" s="45" t="s">
        <v>2</v>
      </c>
      <c r="S8" s="45" t="s">
        <v>3</v>
      </c>
      <c r="T8" s="51" t="s">
        <v>4</v>
      </c>
      <c r="U8" s="45" t="s">
        <v>5</v>
      </c>
      <c r="V8" s="45" t="s">
        <v>6</v>
      </c>
      <c r="W8" s="45" t="s">
        <v>7</v>
      </c>
      <c r="X8" s="45" t="s">
        <v>8</v>
      </c>
      <c r="Y8" s="45" t="s">
        <v>9</v>
      </c>
      <c r="Z8" s="45" t="s">
        <v>10</v>
      </c>
      <c r="AA8" s="45" t="s">
        <v>11</v>
      </c>
      <c r="AB8" s="25"/>
    </row>
    <row r="9" spans="1:28" ht="12.75" customHeight="1">
      <c r="A9" s="25"/>
      <c r="B9" s="329"/>
      <c r="C9" s="388"/>
      <c r="D9" s="389"/>
      <c r="E9" s="388"/>
      <c r="F9" s="78" t="s">
        <v>49</v>
      </c>
      <c r="G9" s="44"/>
      <c r="H9" s="47" t="s">
        <v>98</v>
      </c>
      <c r="I9" s="47" t="s">
        <v>90</v>
      </c>
      <c r="J9" s="47" t="s">
        <v>91</v>
      </c>
      <c r="K9" s="47" t="s">
        <v>92</v>
      </c>
      <c r="L9" s="47" t="s">
        <v>50</v>
      </c>
      <c r="M9" s="48" t="s">
        <v>51</v>
      </c>
      <c r="N9" s="47" t="s">
        <v>18</v>
      </c>
      <c r="O9" s="47" t="s">
        <v>169</v>
      </c>
      <c r="P9" s="53"/>
      <c r="Q9" s="47" t="s">
        <v>104</v>
      </c>
      <c r="R9" s="47" t="s">
        <v>19</v>
      </c>
      <c r="S9" s="47" t="s">
        <v>40</v>
      </c>
      <c r="T9" s="52" t="s">
        <v>20</v>
      </c>
      <c r="U9" s="47" t="s">
        <v>41</v>
      </c>
      <c r="V9" s="47" t="s">
        <v>21</v>
      </c>
      <c r="W9" s="47" t="s">
        <v>42</v>
      </c>
      <c r="X9" s="47" t="s">
        <v>22</v>
      </c>
      <c r="Y9" s="47" t="s">
        <v>43</v>
      </c>
      <c r="Z9" s="47" t="s">
        <v>23</v>
      </c>
      <c r="AA9" s="47" t="s">
        <v>44</v>
      </c>
      <c r="AB9" s="25"/>
    </row>
    <row r="10" spans="1:28" ht="12.75" customHeight="1">
      <c r="A10" s="25"/>
      <c r="B10" s="329"/>
      <c r="C10" s="388"/>
      <c r="D10" s="389"/>
      <c r="E10" s="388"/>
      <c r="F10" s="79" t="s">
        <v>245</v>
      </c>
      <c r="G10" s="44"/>
      <c r="H10" s="45" t="s">
        <v>88</v>
      </c>
      <c r="I10" s="45" t="s">
        <v>88</v>
      </c>
      <c r="J10" s="45" t="s">
        <v>89</v>
      </c>
      <c r="K10" s="45" t="s">
        <v>89</v>
      </c>
      <c r="L10" s="45" t="s">
        <v>52</v>
      </c>
      <c r="M10" s="46" t="s">
        <v>52</v>
      </c>
      <c r="N10" s="45" t="s">
        <v>34</v>
      </c>
      <c r="O10" s="45" t="s">
        <v>34</v>
      </c>
      <c r="P10" s="53"/>
      <c r="Q10" s="45" t="s">
        <v>86</v>
      </c>
      <c r="R10" s="45" t="s">
        <v>35</v>
      </c>
      <c r="S10" s="45" t="s">
        <v>35</v>
      </c>
      <c r="T10" s="51" t="s">
        <v>36</v>
      </c>
      <c r="U10" s="45" t="s">
        <v>36</v>
      </c>
      <c r="V10" s="45" t="s">
        <v>37</v>
      </c>
      <c r="W10" s="45" t="s">
        <v>37</v>
      </c>
      <c r="X10" s="45" t="s">
        <v>38</v>
      </c>
      <c r="Y10" s="45" t="s">
        <v>38</v>
      </c>
      <c r="Z10" s="45" t="s">
        <v>39</v>
      </c>
      <c r="AA10" s="45" t="s">
        <v>39</v>
      </c>
      <c r="AB10" s="25"/>
    </row>
    <row r="11" spans="1:28" s="77" customFormat="1">
      <c r="A11" s="26"/>
      <c r="B11" s="386" t="s">
        <v>102</v>
      </c>
      <c r="C11" s="387"/>
      <c r="D11" s="387"/>
      <c r="E11" s="387"/>
      <c r="F11" s="387"/>
      <c r="G11" s="76"/>
      <c r="H11" s="71"/>
      <c r="I11" s="71"/>
      <c r="J11" s="71"/>
      <c r="K11" s="71"/>
      <c r="L11" s="71"/>
      <c r="M11" s="72"/>
      <c r="N11" s="71"/>
      <c r="O11" s="71"/>
      <c r="P11" s="76"/>
      <c r="Q11" s="71"/>
      <c r="R11" s="71"/>
      <c r="S11" s="71"/>
      <c r="T11" s="73"/>
      <c r="U11" s="71"/>
      <c r="V11" s="71"/>
      <c r="W11" s="71"/>
      <c r="X11" s="71"/>
      <c r="Y11" s="71"/>
      <c r="Z11" s="71"/>
      <c r="AA11" s="71"/>
      <c r="AB11" s="26"/>
    </row>
    <row r="12" spans="1:28" s="6" customFormat="1" ht="37.5" customHeight="1">
      <c r="A12" s="80"/>
      <c r="B12" s="42" t="s">
        <v>53</v>
      </c>
      <c r="C12" s="42"/>
      <c r="D12" s="111" t="s">
        <v>33</v>
      </c>
      <c r="E12" s="5" t="s">
        <v>108</v>
      </c>
      <c r="F12" s="31"/>
      <c r="G12" s="44"/>
      <c r="H12" s="54">
        <v>0.28999999999999998</v>
      </c>
      <c r="I12" s="54">
        <v>0.28999999999999998</v>
      </c>
      <c r="J12" s="54">
        <v>0.34799999999999998</v>
      </c>
      <c r="K12" s="54">
        <v>0.34799999999999998</v>
      </c>
      <c r="L12" s="54">
        <v>0.40899999999999997</v>
      </c>
      <c r="M12" s="54">
        <v>0.40899999999999997</v>
      </c>
      <c r="N12" s="54">
        <v>0.46800000000000003</v>
      </c>
      <c r="O12" s="54">
        <v>0.46800000000000003</v>
      </c>
      <c r="P12" s="53"/>
      <c r="Q12" s="54">
        <v>0.46800000000000003</v>
      </c>
      <c r="R12" s="54">
        <v>0.48399999999999999</v>
      </c>
      <c r="S12" s="54">
        <v>0.48399999999999999</v>
      </c>
      <c r="T12" s="54">
        <v>0.47099999999999997</v>
      </c>
      <c r="U12" s="54">
        <v>0.47099999999999997</v>
      </c>
      <c r="V12" s="54">
        <v>0.49199999999999999</v>
      </c>
      <c r="W12" s="54">
        <v>0.49199999999999999</v>
      </c>
      <c r="X12" s="290">
        <v>0.49099999999999999</v>
      </c>
      <c r="Y12" s="112"/>
      <c r="Z12" s="112"/>
      <c r="AA12" s="112"/>
      <c r="AB12" s="80"/>
    </row>
    <row r="13" spans="1:28" s="6" customFormat="1" ht="12.75" customHeight="1">
      <c r="A13" s="80"/>
      <c r="B13" s="42" t="s">
        <v>54</v>
      </c>
      <c r="C13" s="42"/>
      <c r="D13" s="111" t="s">
        <v>26</v>
      </c>
      <c r="E13" s="5" t="s">
        <v>30</v>
      </c>
      <c r="F13" s="31"/>
      <c r="G13" s="44"/>
      <c r="H13" s="37"/>
      <c r="I13" s="54">
        <v>44.33</v>
      </c>
      <c r="J13" s="37"/>
      <c r="K13" s="54">
        <v>44.77</v>
      </c>
      <c r="L13" s="37"/>
      <c r="M13" s="55">
        <v>45.58</v>
      </c>
      <c r="N13" s="142"/>
      <c r="O13" s="55">
        <v>47.22</v>
      </c>
      <c r="P13" s="53"/>
      <c r="Q13" s="112">
        <v>47.22</v>
      </c>
      <c r="R13" s="41"/>
      <c r="S13" s="112">
        <v>48.78</v>
      </c>
      <c r="T13" s="41"/>
      <c r="U13" s="112">
        <v>50.05</v>
      </c>
      <c r="V13" s="41"/>
      <c r="W13" s="112">
        <v>50.8</v>
      </c>
      <c r="X13" s="288"/>
      <c r="Y13" s="112"/>
      <c r="Z13" s="41"/>
      <c r="AA13" s="112"/>
      <c r="AB13" s="80"/>
    </row>
    <row r="14" spans="1:28" s="6" customFormat="1" ht="15.75" customHeight="1">
      <c r="A14" s="80"/>
      <c r="B14" s="42" t="s">
        <v>28</v>
      </c>
      <c r="C14" s="381" t="s">
        <v>107</v>
      </c>
      <c r="D14" s="111" t="s">
        <v>26</v>
      </c>
      <c r="E14" s="5" t="s">
        <v>30</v>
      </c>
      <c r="F14" s="31"/>
      <c r="G14" s="44"/>
      <c r="H14" s="54">
        <v>43.3</v>
      </c>
      <c r="I14" s="395"/>
      <c r="J14" s="54">
        <v>44.33</v>
      </c>
      <c r="K14" s="395"/>
      <c r="L14" s="55">
        <v>44.77</v>
      </c>
      <c r="M14" s="380"/>
      <c r="N14" s="55">
        <v>45.58</v>
      </c>
      <c r="O14" s="380"/>
      <c r="P14" s="53"/>
      <c r="Q14" s="390"/>
      <c r="R14" s="112">
        <v>47.22</v>
      </c>
      <c r="S14" s="390"/>
      <c r="T14" s="112">
        <v>48.78</v>
      </c>
      <c r="U14" s="390"/>
      <c r="V14" s="112">
        <v>50.05</v>
      </c>
      <c r="W14" s="390"/>
      <c r="X14" s="290">
        <v>50.8</v>
      </c>
      <c r="Y14" s="390"/>
      <c r="Z14" s="112"/>
      <c r="AA14" s="390"/>
      <c r="AB14" s="80"/>
    </row>
    <row r="15" spans="1:28" s="6" customFormat="1" ht="40.5" customHeight="1">
      <c r="A15" s="80"/>
      <c r="B15" s="42" t="s">
        <v>29</v>
      </c>
      <c r="C15" s="382"/>
      <c r="D15" s="274" t="s">
        <v>32</v>
      </c>
      <c r="E15" s="5" t="s">
        <v>31</v>
      </c>
      <c r="F15" s="31"/>
      <c r="G15" s="44"/>
      <c r="H15" s="54">
        <v>2.4</v>
      </c>
      <c r="I15" s="396"/>
      <c r="J15" s="54">
        <v>1</v>
      </c>
      <c r="K15" s="396"/>
      <c r="L15" s="55">
        <v>1.8</v>
      </c>
      <c r="M15" s="380"/>
      <c r="N15" s="55">
        <v>3.61550142440539</v>
      </c>
      <c r="O15" s="380"/>
      <c r="P15" s="53"/>
      <c r="Q15" s="391"/>
      <c r="R15" s="55">
        <v>3.4573147368175512</v>
      </c>
      <c r="S15" s="391"/>
      <c r="T15" s="211">
        <v>2.9468020743471799</v>
      </c>
      <c r="U15" s="391"/>
      <c r="V15" s="211">
        <v>1.4580811980609454</v>
      </c>
      <c r="W15" s="391"/>
      <c r="X15" s="211">
        <v>3.5810937849055202</v>
      </c>
      <c r="Y15" s="391"/>
      <c r="Z15" s="113"/>
      <c r="AA15" s="391"/>
      <c r="AB15" s="80"/>
    </row>
    <row r="16" spans="1:28" s="77" customFormat="1">
      <c r="A16" s="26"/>
      <c r="B16" s="386" t="s">
        <v>105</v>
      </c>
      <c r="C16" s="387"/>
      <c r="D16" s="387"/>
      <c r="E16" s="387"/>
      <c r="F16" s="387"/>
      <c r="G16" s="76"/>
      <c r="H16" s="71"/>
      <c r="I16" s="71"/>
      <c r="J16" s="71"/>
      <c r="K16" s="71"/>
      <c r="L16" s="71"/>
      <c r="M16" s="72"/>
      <c r="N16" s="71"/>
      <c r="O16" s="71"/>
      <c r="P16" s="76"/>
      <c r="Q16" s="71"/>
      <c r="R16" s="71"/>
      <c r="S16" s="71"/>
      <c r="T16" s="73"/>
      <c r="U16" s="71"/>
      <c r="V16" s="71"/>
      <c r="W16" s="71"/>
      <c r="X16" s="71"/>
      <c r="Y16" s="71"/>
      <c r="Z16" s="71"/>
      <c r="AA16" s="71"/>
      <c r="AB16" s="26"/>
    </row>
    <row r="17" spans="1:28" ht="12.75" customHeight="1">
      <c r="A17" s="25"/>
      <c r="B17" s="383" t="s">
        <v>106</v>
      </c>
      <c r="C17" s="384"/>
      <c r="D17" s="385"/>
      <c r="E17" s="15" t="s">
        <v>30</v>
      </c>
      <c r="F17" s="144"/>
      <c r="G17" s="44"/>
      <c r="H17" s="9">
        <f>IF(H14="","",H14*(1+H15/100))</f>
        <v>44.339199999999998</v>
      </c>
      <c r="I17" s="9" t="str">
        <f>IF(I14="","",I14*(1+I15/100))</f>
        <v/>
      </c>
      <c r="J17" s="9">
        <f t="shared" ref="J17:AA17" si="0">IF(J14="","",J14*(1+J15/100))</f>
        <v>44.773299999999999</v>
      </c>
      <c r="K17" s="9" t="str">
        <f t="shared" si="0"/>
        <v/>
      </c>
      <c r="L17" s="9">
        <f t="shared" si="0"/>
        <v>45.575860000000006</v>
      </c>
      <c r="M17" s="9" t="str">
        <f t="shared" si="0"/>
        <v/>
      </c>
      <c r="N17" s="9">
        <f>IF(N14="","",N14*(1+N15/100))</f>
        <v>47.227945549243977</v>
      </c>
      <c r="O17" s="9" t="str">
        <f t="shared" si="0"/>
        <v/>
      </c>
      <c r="P17" s="53"/>
      <c r="Q17" s="9" t="str">
        <f t="shared" si="0"/>
        <v/>
      </c>
      <c r="R17" s="9">
        <f t="shared" si="0"/>
        <v>48.85254401872524</v>
      </c>
      <c r="S17" s="9" t="str">
        <f t="shared" si="0"/>
        <v/>
      </c>
      <c r="T17" s="9">
        <f t="shared" si="0"/>
        <v>50.217450051866557</v>
      </c>
      <c r="U17" s="9" t="str">
        <f t="shared" si="0"/>
        <v/>
      </c>
      <c r="V17" s="9">
        <f t="shared" si="0"/>
        <v>50.7797696396295</v>
      </c>
      <c r="W17" s="9" t="str">
        <f t="shared" si="0"/>
        <v/>
      </c>
      <c r="X17" s="9">
        <f t="shared" si="0"/>
        <v>52.619195642732002</v>
      </c>
      <c r="Y17" s="9" t="str">
        <f t="shared" si="0"/>
        <v/>
      </c>
      <c r="Z17" s="9" t="str">
        <f t="shared" si="0"/>
        <v/>
      </c>
      <c r="AA17" s="9" t="str">
        <f t="shared" si="0"/>
        <v/>
      </c>
      <c r="AB17" s="25"/>
    </row>
    <row r="18" spans="1:28" ht="12.75" customHeight="1">
      <c r="A18" s="25"/>
      <c r="B18" s="392" t="s">
        <v>128</v>
      </c>
      <c r="C18" s="393"/>
      <c r="D18" s="394"/>
      <c r="E18" s="19" t="s">
        <v>109</v>
      </c>
      <c r="F18" s="144"/>
      <c r="G18" s="44"/>
      <c r="H18" s="9">
        <f t="shared" ref="H18:O18" si="1">IF(H12="","-",IF(H17="",H13*H12,H17*H12))</f>
        <v>12.858367999999999</v>
      </c>
      <c r="I18" s="9">
        <f>IF(I12="","-",IF(I17="",I13*I12,I17*I12))</f>
        <v>12.855699999999999</v>
      </c>
      <c r="J18" s="9">
        <f t="shared" si="1"/>
        <v>15.581108399999998</v>
      </c>
      <c r="K18" s="9">
        <f t="shared" si="1"/>
        <v>15.57996</v>
      </c>
      <c r="L18" s="9">
        <f t="shared" si="1"/>
        <v>18.640526740000002</v>
      </c>
      <c r="M18" s="9">
        <f t="shared" si="1"/>
        <v>18.642219999999998</v>
      </c>
      <c r="N18" s="9">
        <f>IF(N12="","-",IF(N17="",N13*N12,N17*N12))</f>
        <v>22.102678517046183</v>
      </c>
      <c r="O18" s="9">
        <f t="shared" si="1"/>
        <v>22.098960000000002</v>
      </c>
      <c r="P18" s="53"/>
      <c r="Q18" s="9">
        <f t="shared" ref="Q18:AA18" si="2">IF(Q12="","-",IF(Q17="",Q13*Q12,Q17*Q12))</f>
        <v>22.098960000000002</v>
      </c>
      <c r="R18" s="9">
        <f t="shared" si="2"/>
        <v>23.644631305063015</v>
      </c>
      <c r="S18" s="9">
        <f>IF(S12="","-",IF(S17="",S13*S12,S17*S12))</f>
        <v>23.60952</v>
      </c>
      <c r="T18" s="9">
        <f t="shared" si="2"/>
        <v>23.652418974429146</v>
      </c>
      <c r="U18" s="9">
        <f t="shared" si="2"/>
        <v>23.573549999999997</v>
      </c>
      <c r="V18" s="9">
        <f t="shared" si="2"/>
        <v>24.983646662697712</v>
      </c>
      <c r="W18" s="9">
        <f t="shared" si="2"/>
        <v>24.993599999999997</v>
      </c>
      <c r="X18" s="9">
        <f t="shared" si="2"/>
        <v>25.836025060581413</v>
      </c>
      <c r="Y18" s="9" t="str">
        <f t="shared" si="2"/>
        <v>-</v>
      </c>
      <c r="Z18" s="9" t="str">
        <f t="shared" si="2"/>
        <v>-</v>
      </c>
      <c r="AA18" s="9" t="str">
        <f t="shared" si="2"/>
        <v>-</v>
      </c>
      <c r="AB18" s="25"/>
    </row>
    <row r="19" spans="1:28" s="25" customFormat="1" ht="12.75" customHeight="1">
      <c r="B19" s="85"/>
      <c r="C19" s="85"/>
      <c r="D19" s="86"/>
      <c r="E19" s="87"/>
      <c r="F19" s="88"/>
      <c r="G19" s="88"/>
      <c r="H19" s="88"/>
      <c r="I19" s="88"/>
      <c r="J19" s="88"/>
      <c r="K19" s="88"/>
      <c r="L19" s="88"/>
      <c r="M19" s="88"/>
      <c r="N19" s="88"/>
      <c r="O19" s="88"/>
      <c r="P19" s="88"/>
      <c r="Q19" s="88"/>
      <c r="R19" s="89"/>
      <c r="S19" s="83"/>
      <c r="T19" s="83"/>
      <c r="U19" s="89"/>
      <c r="V19" s="83"/>
      <c r="W19" s="83"/>
      <c r="X19" s="89"/>
      <c r="Y19" s="83"/>
      <c r="Z19" s="89"/>
      <c r="AA19" s="83"/>
    </row>
    <row r="20" spans="1:28" s="25" customFormat="1" ht="12.75" customHeight="1">
      <c r="B20" s="90"/>
      <c r="C20" s="85"/>
      <c r="D20" s="86"/>
      <c r="E20" s="87"/>
      <c r="F20" s="88"/>
      <c r="G20" s="88"/>
      <c r="H20" s="88"/>
      <c r="I20" s="88"/>
      <c r="J20" s="88"/>
      <c r="K20" s="88"/>
      <c r="L20" s="88"/>
      <c r="M20" s="88"/>
      <c r="N20" s="88"/>
      <c r="O20" s="88"/>
      <c r="P20" s="88"/>
      <c r="Q20" s="88"/>
      <c r="R20" s="89"/>
      <c r="S20" s="83"/>
      <c r="T20" s="83"/>
      <c r="U20" s="89"/>
      <c r="V20" s="83"/>
      <c r="W20" s="83"/>
      <c r="X20" s="89"/>
      <c r="Y20" s="83"/>
      <c r="Z20" s="89"/>
      <c r="AA20" s="83"/>
    </row>
  </sheetData>
  <mergeCells count="24">
    <mergeCell ref="B18:D18"/>
    <mergeCell ref="U14:U15"/>
    <mergeCell ref="I14:I15"/>
    <mergeCell ref="K14:K15"/>
    <mergeCell ref="S14:S15"/>
    <mergeCell ref="Q14:Q15"/>
    <mergeCell ref="O14:O15"/>
    <mergeCell ref="AA14:AA15"/>
    <mergeCell ref="Y14:Y15"/>
    <mergeCell ref="W14:W15"/>
    <mergeCell ref="Q6:AA6"/>
    <mergeCell ref="Q7:AA7"/>
    <mergeCell ref="H7:O7"/>
    <mergeCell ref="M14:M15"/>
    <mergeCell ref="H6:O6"/>
    <mergeCell ref="C14:C15"/>
    <mergeCell ref="B17:D17"/>
    <mergeCell ref="B11:F11"/>
    <mergeCell ref="B16:F16"/>
    <mergeCell ref="B6:B10"/>
    <mergeCell ref="C6:C10"/>
    <mergeCell ref="D6:D10"/>
    <mergeCell ref="E6:E10"/>
    <mergeCell ref="F6:F7"/>
  </mergeCells>
  <hyperlinks>
    <hyperlink ref="D13" r:id="rId1" xr:uid="{00000000-0004-0000-0800-000000000000}"/>
    <hyperlink ref="D12" r:id="rId2" xr:uid="{00000000-0004-0000-0800-000001000000}"/>
    <hyperlink ref="D15" r:id="rId3" xr:uid="{00000000-0004-0000-0800-000002000000}"/>
    <hyperlink ref="D14" r:id="rId4" xr:uid="{00000000-0004-0000-0800-000003000000}"/>
  </hyperlinks>
  <pageMargins left="0.7" right="0.7" top="0.75" bottom="0.75" header="0.3" footer="0.3"/>
  <pageSetup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e9d5c9a2-c4d2-48cc-8213-0a52642d0438">
      <UserInfo>
        <DisplayName>Jonathan Sweeney</DisplayName>
        <AccountId>19</AccountId>
        <AccountType/>
      </UserInfo>
      <UserInfo>
        <DisplayName>Lily Chin</DisplayName>
        <AccountId>24</AccountId>
        <AccountType/>
      </UserInfo>
      <UserInfo>
        <DisplayName>SharingLinks.d34daf5e-77eb-48e8-8855-6334eff06cf2.OrganizationEdit.bb6d2ad8-b76f-40e2-b1b0-81907588912a</DisplayName>
        <AccountId>99</AccountId>
        <AccountType/>
      </UserInfo>
      <UserInfo>
        <DisplayName>Anna Rossington</DisplayName>
        <AccountId>23</AccountId>
        <AccountType/>
      </UserInfo>
      <UserInfo>
        <DisplayName>David Perlmutter</DisplayName>
        <AccountId>248</AccountId>
        <AccountType/>
      </UserInfo>
    </SharedWithUsers>
    <_Flow_SignoffStatus xmlns="12ddb115-0830-43b7-ae9f-1099068dc9c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1F4D67857B5B4F89349DE7E797F818" ma:contentTypeVersion="16" ma:contentTypeDescription="Create a new document." ma:contentTypeScope="" ma:versionID="af6f00af5162c198e994c6d6b0799de2">
  <xsd:schema xmlns:xsd="http://www.w3.org/2001/XMLSchema" xmlns:xs="http://www.w3.org/2001/XMLSchema" xmlns:p="http://schemas.microsoft.com/office/2006/metadata/properties" xmlns:ns1="http://schemas.microsoft.com/sharepoint/v3" xmlns:ns2="12ddb115-0830-43b7-ae9f-1099068dc9cf" xmlns:ns3="e9d5c9a2-c4d2-48cc-8213-0a52642d0438" targetNamespace="http://schemas.microsoft.com/office/2006/metadata/properties" ma:root="true" ma:fieldsID="e11a01af002aee5fbfd9020122353d80" ns1:_="" ns2:_="" ns3:_="">
    <xsd:import namespace="http://schemas.microsoft.com/sharepoint/v3"/>
    <xsd:import namespace="12ddb115-0830-43b7-ae9f-1099068dc9cf"/>
    <xsd:import namespace="e9d5c9a2-c4d2-48cc-8213-0a52642d04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_Flow_SignoffStatu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ddb115-0830-43b7-ae9f-1099068dc9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6" nillable="true" ma:displayName="Sign-off status" ma:internalName="Sign_x002d_off_x0020_status">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d5c9a2-c4d2-48cc-8213-0a52642d04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610EBF99-FC74-4ED9-A7C2-80A7F7125B34}">
  <ds:schemaRefs>
    <ds:schemaRef ds:uri="http://purl.org/dc/terms/"/>
    <ds:schemaRef ds:uri="http://purl.org/dc/dcmitype/"/>
    <ds:schemaRef ds:uri="12ddb115-0830-43b7-ae9f-1099068dc9cf"/>
    <ds:schemaRef ds:uri="http://schemas.microsoft.com/sharepoint/v3"/>
    <ds:schemaRef ds:uri="http://schemas.microsoft.com/office/2006/documentManagement/types"/>
    <ds:schemaRef ds:uri="http://purl.org/dc/elements/1.1/"/>
    <ds:schemaRef ds:uri="http://schemas.microsoft.com/office/infopath/2007/PartnerControls"/>
    <ds:schemaRef ds:uri="e9d5c9a2-c4d2-48cc-8213-0a52642d0438"/>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9CB5DB5-E149-4E7E-A8BF-18FBE6DB4692}">
  <ds:schemaRefs>
    <ds:schemaRef ds:uri="http://schemas.microsoft.com/sharepoint/v3/contenttype/forms"/>
  </ds:schemaRefs>
</ds:datastoreItem>
</file>

<file path=customXml/itemProps3.xml><?xml version="1.0" encoding="utf-8"?>
<ds:datastoreItem xmlns:ds="http://schemas.openxmlformats.org/officeDocument/2006/customXml" ds:itemID="{619B190E-F266-4CDD-9D08-59180E23EC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ddb115-0830-43b7-ae9f-1099068dc9cf"/>
    <ds:schemaRef ds:uri="e9d5c9a2-c4d2-48cc-8213-0a52642d04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7E7A568-0290-4F9F-B3DA-4CCB068A930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17</vt:i4>
      </vt:variant>
    </vt:vector>
  </HeadingPairs>
  <TitlesOfParts>
    <vt:vector size="17" baseType="lpstr">
      <vt:lpstr>Front sheet</vt:lpstr>
      <vt:lpstr>Notes</vt:lpstr>
      <vt:lpstr>1. Outputs=&gt;</vt:lpstr>
      <vt:lpstr>1a Policy Cost Allowance</vt:lpstr>
      <vt:lpstr>2. Calculate=&gt;</vt:lpstr>
      <vt:lpstr>2a Aggregate costs</vt:lpstr>
      <vt:lpstr>3. Inputs=&gt;</vt:lpstr>
      <vt:lpstr>3a Demand</vt:lpstr>
      <vt:lpstr>3b RO</vt:lpstr>
      <vt:lpstr>3c CfD</vt:lpstr>
      <vt:lpstr>3d FIT</vt:lpstr>
      <vt:lpstr>3e ECO</vt:lpstr>
      <vt:lpstr>3f WHD</vt:lpstr>
      <vt:lpstr>3g AAHEDC</vt:lpstr>
      <vt:lpstr>3i New FIT methodology</vt:lpstr>
      <vt:lpstr>3h Losses</vt:lpstr>
      <vt:lpstr>3j GGL</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4 - Policy cost allowance methodology v1.10</dc:title>
  <dc:creator>Graham Reeve</dc:creator>
  <cp:lastModifiedBy>Qasim Barrow</cp:lastModifiedBy>
  <cp:lastPrinted>2018-10-22T14:38:46Z</cp:lastPrinted>
  <dcterms:created xsi:type="dcterms:W3CDTF">2018-05-30T12:29:20Z</dcterms:created>
  <dcterms:modified xsi:type="dcterms:W3CDTF">2022-04-14T10:00:40Z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b0dd2539-6b35-460c-8ed1-49ec767cb0b4</vt:lpwstr>
  </property>
  <property fmtid="{D5CDD505-2E9C-101B-9397-08002B2CF9AE}" pid="3" name="bjSaver">
    <vt:lpwstr>nkzvQ1YyLXSl6BSffbUiT17vtnD26HfQ</vt:lpwstr>
  </property>
  <property fmtid="{D5CDD505-2E9C-101B-9397-08002B2CF9AE}" pid="4" name="ContentTypeId">
    <vt:lpwstr>0x010100C21F4D67857B5B4F89349DE7E797F818</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193900</vt:r8>
  </property>
  <property fmtid="{D5CDD505-2E9C-101B-9397-08002B2CF9AE}" pid="14" name="xd_ProgID">
    <vt:lpwstr/>
  </property>
  <property fmtid="{D5CDD505-2E9C-101B-9397-08002B2CF9AE}" pid="15" name="TemplateUrl">
    <vt:lpwstr/>
  </property>
  <property fmtid="{D5CDD505-2E9C-101B-9397-08002B2CF9AE}" pid="16" name="_CopySource">
    <vt:lpwstr/>
  </property>
  <property fmtid="{D5CDD505-2E9C-101B-9397-08002B2CF9AE}" pid="17" name="bjClsUserRVM">
    <vt:lpwstr>[]</vt:lpwstr>
  </property>
  <property fmtid="{D5CDD505-2E9C-101B-9397-08002B2CF9AE}" pid="18" name="bjDocumentSecurityLabel">
    <vt:lpwstr>This item has no classification</vt:lpwstr>
  </property>
</Properties>
</file>